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autoCompressPictures="0"/>
  <bookViews>
    <workbookView xWindow="0" yWindow="0" windowWidth="20730" windowHeight="11760"/>
  </bookViews>
  <sheets>
    <sheet name="Leader Board" sheetId="9" r:id="rId1"/>
    <sheet name="Round 1" sheetId="1" r:id="rId2"/>
    <sheet name="Round 2" sheetId="10" r:id="rId3"/>
    <sheet name="Round 3" sheetId="11" r:id="rId4"/>
    <sheet name="Round 4" sheetId="12" r:id="rId5"/>
    <sheet name="Round 5" sheetId="15" r:id="rId6"/>
    <sheet name="Round 6" sheetId="14" r:id="rId7"/>
    <sheet name="SumSheet" sheetId="8" r:id="rId8"/>
  </sheets>
  <definedNames>
    <definedName name="_xlnm._FilterDatabase" localSheetId="0" hidden="1">'Leader Board'!$B$18:$I$30</definedName>
    <definedName name="_xlnm._FilterDatabase" localSheetId="1" hidden="1">'Round 1'!$B$38:$F$38</definedName>
    <definedName name="_xlnm._FilterDatabase" localSheetId="2" hidden="1">'Round 2'!$B$38:$F$38</definedName>
    <definedName name="_xlnm._FilterDatabase" localSheetId="4" hidden="1">'Round 4'!$B$44:$F$44</definedName>
    <definedName name="_xlnm._FilterDatabase" localSheetId="5" hidden="1">'Round 5'!$B$44:$F$44</definedName>
    <definedName name="_xlnm._FilterDatabase" localSheetId="6" hidden="1">'Round 6'!$B$48:$F$48</definedName>
    <definedName name="Points">SumSheet!$B$26:$C$33</definedName>
    <definedName name="Round1Results">'Round 1'!$C$4:$G$15</definedName>
    <definedName name="Round2Results" localSheetId="3">'Round 3'!$C$4:$F$12</definedName>
    <definedName name="Round2Results" localSheetId="4">'Round 4'!$C$4:$F$12</definedName>
    <definedName name="Round2Results" localSheetId="5">'Round 5'!$C$4:$F$12</definedName>
    <definedName name="Round2Results">'Round 2'!$C$4:$G$15</definedName>
    <definedName name="Round3Results">'Round 3'!$C$4:$G$12</definedName>
    <definedName name="Round4Results">'Round 4'!$C$4:$G$12</definedName>
    <definedName name="Round5Results">'Round 5'!$C$4:$G$12</definedName>
    <definedName name="Round6Results">'Round 6'!$C$4:$G$13</definedName>
    <definedName name="RoundsRun">SumSheet!$C$23</definedName>
    <definedName name="SeriesName">SumSheet!$C$22</definedName>
    <definedName name="SeriesSummary">SumSheet!$B$4:$BG$19</definedName>
    <definedName name="ShortNames">SumSheet!$B$38:$C$57</definedName>
  </definedNames>
  <calcPr calcId="144525"/>
</workbook>
</file>

<file path=xl/calcChain.xml><?xml version="1.0" encoding="utf-8"?>
<calcChain xmlns="http://schemas.openxmlformats.org/spreadsheetml/2006/main">
  <c r="C14" i="9" l="1"/>
  <c r="E45" i="9" l="1"/>
  <c r="B45" i="9" s="1"/>
  <c r="E44" i="9"/>
  <c r="B44" i="9" s="1"/>
  <c r="E43" i="9"/>
  <c r="B43" i="9" s="1"/>
  <c r="E42" i="9"/>
  <c r="E41" i="9"/>
  <c r="B41" i="9" s="1"/>
  <c r="E40" i="9"/>
  <c r="B40" i="9" s="1"/>
  <c r="E39" i="9"/>
  <c r="B39" i="9" s="1"/>
  <c r="E38" i="9"/>
  <c r="E37" i="9"/>
  <c r="B37" i="9" s="1"/>
  <c r="E15" i="9"/>
  <c r="B15" i="9" s="1"/>
  <c r="E12" i="9"/>
  <c r="E14" i="9"/>
  <c r="B14" i="9" s="1"/>
  <c r="E10" i="9"/>
  <c r="I15" i="9"/>
  <c r="H15" i="9"/>
  <c r="G15" i="9"/>
  <c r="C15" i="9"/>
  <c r="I12" i="9"/>
  <c r="H12" i="9"/>
  <c r="G12" i="9"/>
  <c r="C12" i="9"/>
  <c r="I14" i="9"/>
  <c r="H14" i="9"/>
  <c r="G14" i="9"/>
  <c r="I10" i="9"/>
  <c r="H10" i="9"/>
  <c r="G10" i="9"/>
  <c r="I45" i="9"/>
  <c r="H45" i="9"/>
  <c r="G45" i="9"/>
  <c r="C45" i="9"/>
  <c r="I44" i="9"/>
  <c r="H44" i="9"/>
  <c r="G44" i="9"/>
  <c r="C44" i="9"/>
  <c r="I43" i="9"/>
  <c r="H43" i="9"/>
  <c r="G43" i="9"/>
  <c r="C43" i="9"/>
  <c r="I42" i="9"/>
  <c r="H42" i="9"/>
  <c r="G42" i="9"/>
  <c r="C42" i="9"/>
  <c r="I41" i="9"/>
  <c r="H41" i="9"/>
  <c r="G41" i="9"/>
  <c r="C41" i="9"/>
  <c r="E24" i="9"/>
  <c r="B24" i="9" s="1"/>
  <c r="E25" i="9"/>
  <c r="B25" i="9" s="1"/>
  <c r="E26" i="9"/>
  <c r="B26" i="9" s="1"/>
  <c r="I40" i="9"/>
  <c r="H40" i="9"/>
  <c r="G40" i="9"/>
  <c r="C40" i="9"/>
  <c r="I39" i="9"/>
  <c r="H39" i="9"/>
  <c r="G39" i="9"/>
  <c r="C39" i="9"/>
  <c r="I38" i="9"/>
  <c r="H38" i="9"/>
  <c r="G38" i="9"/>
  <c r="C38" i="9"/>
  <c r="I37" i="9"/>
  <c r="H37" i="9"/>
  <c r="G37" i="9"/>
  <c r="C37" i="9"/>
  <c r="E27" i="9"/>
  <c r="B27" i="9" s="1"/>
  <c r="E28" i="9"/>
  <c r="B28" i="9" s="1"/>
  <c r="E29" i="9"/>
  <c r="B29" i="9" s="1"/>
  <c r="E30" i="9"/>
  <c r="C51" i="8"/>
  <c r="C52" i="8"/>
  <c r="C53" i="8"/>
  <c r="C54" i="8"/>
  <c r="C55" i="8"/>
  <c r="C56" i="8"/>
  <c r="C57" i="8"/>
  <c r="C39" i="8"/>
  <c r="C40" i="8"/>
  <c r="C41" i="8"/>
  <c r="C42" i="8"/>
  <c r="C43" i="8"/>
  <c r="C44" i="8"/>
  <c r="C45" i="8"/>
  <c r="C46" i="8"/>
  <c r="C47" i="8"/>
  <c r="C48" i="8"/>
  <c r="C49" i="8"/>
  <c r="C50" i="8"/>
  <c r="C38" i="8"/>
  <c r="F11" i="1"/>
  <c r="G11" i="1" s="1"/>
  <c r="D5" i="8"/>
  <c r="F10" i="1"/>
  <c r="G10" i="1" s="1"/>
  <c r="D11" i="8" s="1"/>
  <c r="F9" i="1"/>
  <c r="G9" i="1" s="1"/>
  <c r="D9" i="8"/>
  <c r="F8" i="1"/>
  <c r="G8" i="1" s="1"/>
  <c r="D16" i="8" s="1"/>
  <c r="F7" i="1"/>
  <c r="G7" i="1" s="1"/>
  <c r="D13" i="8" s="1"/>
  <c r="F6" i="1"/>
  <c r="G6" i="1" s="1"/>
  <c r="D14" i="8"/>
  <c r="F5" i="1"/>
  <c r="G5" i="1"/>
  <c r="D15" i="8"/>
  <c r="F4" i="1"/>
  <c r="G4" i="1"/>
  <c r="D12" i="8"/>
  <c r="C30" i="9"/>
  <c r="C29" i="9"/>
  <c r="C28" i="9"/>
  <c r="C27" i="9"/>
  <c r="C23" i="8"/>
  <c r="C26" i="9"/>
  <c r="C25" i="9"/>
  <c r="C24" i="9"/>
  <c r="B30" i="9"/>
  <c r="B2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D6" i="8"/>
  <c r="E6" i="8"/>
  <c r="F6" i="8"/>
  <c r="J6" i="8"/>
  <c r="BE6" i="8" s="1"/>
  <c r="Q6" i="8"/>
  <c r="R6" i="8"/>
  <c r="Y6" i="8"/>
  <c r="AA6" i="8" s="1"/>
  <c r="Z6" i="8"/>
  <c r="AG6" i="8"/>
  <c r="AI6" i="8" s="1"/>
  <c r="AH6" i="8"/>
  <c r="AO6" i="8"/>
  <c r="AQ6" i="8" s="1"/>
  <c r="AP6" i="8"/>
  <c r="Q4" i="8"/>
  <c r="S4" i="8" s="1"/>
  <c r="R4" i="8"/>
  <c r="D4" i="8"/>
  <c r="E4" i="8"/>
  <c r="Y4" i="8"/>
  <c r="AA4" i="8" s="1"/>
  <c r="Z4" i="8"/>
  <c r="AG4" i="8"/>
  <c r="AI4" i="8" s="1"/>
  <c r="AH4" i="8"/>
  <c r="AO4" i="8"/>
  <c r="AQ4" i="8" s="1"/>
  <c r="AP4" i="8"/>
  <c r="Q5" i="8"/>
  <c r="S5" i="8" s="1"/>
  <c r="R5" i="8"/>
  <c r="E5" i="8"/>
  <c r="Y5" i="8"/>
  <c r="Z5" i="8"/>
  <c r="AG5" i="8"/>
  <c r="AH5" i="8"/>
  <c r="AO5" i="8"/>
  <c r="AP5" i="8"/>
  <c r="Q7" i="8"/>
  <c r="R7" i="8"/>
  <c r="D7" i="8"/>
  <c r="E7" i="8"/>
  <c r="F7" i="8"/>
  <c r="Y7" i="8"/>
  <c r="AA7" i="8" s="1"/>
  <c r="Z7" i="8"/>
  <c r="AG7" i="8"/>
  <c r="AH7" i="8"/>
  <c r="AO7" i="8"/>
  <c r="AQ7" i="8" s="1"/>
  <c r="AP7" i="8"/>
  <c r="Q8" i="8"/>
  <c r="R8" i="8"/>
  <c r="D8" i="8"/>
  <c r="E8" i="8"/>
  <c r="F8" i="8"/>
  <c r="Y8" i="8"/>
  <c r="Z8" i="8"/>
  <c r="AG8" i="8"/>
  <c r="AH8" i="8"/>
  <c r="AO8" i="8"/>
  <c r="AP8" i="8"/>
  <c r="Q9" i="8"/>
  <c r="R9" i="8"/>
  <c r="E9" i="8"/>
  <c r="F9" i="8"/>
  <c r="Y9" i="8"/>
  <c r="Z9" i="8"/>
  <c r="AA9" i="8" s="1"/>
  <c r="AG9" i="8"/>
  <c r="AH9" i="8"/>
  <c r="AI9" i="8" s="1"/>
  <c r="AO9" i="8"/>
  <c r="AP9" i="8"/>
  <c r="AQ9" i="8" s="1"/>
  <c r="Q10" i="8"/>
  <c r="R10" i="8"/>
  <c r="S10" i="8" s="1"/>
  <c r="D10" i="8"/>
  <c r="E10" i="8"/>
  <c r="Y10" i="8"/>
  <c r="Z10" i="8"/>
  <c r="AA10" i="8" s="1"/>
  <c r="AG10" i="8"/>
  <c r="AH10" i="8"/>
  <c r="AI10" i="8" s="1"/>
  <c r="AO10" i="8"/>
  <c r="AP10" i="8"/>
  <c r="Q11" i="8"/>
  <c r="R11" i="8"/>
  <c r="S11" i="8" s="1"/>
  <c r="E11" i="8"/>
  <c r="Y11" i="8"/>
  <c r="Z11" i="8"/>
  <c r="AA11" i="8"/>
  <c r="AG11" i="8"/>
  <c r="AH11" i="8"/>
  <c r="AI11" i="8"/>
  <c r="AO11" i="8"/>
  <c r="AP11" i="8"/>
  <c r="AQ11" i="8"/>
  <c r="Q12" i="8"/>
  <c r="R12" i="8"/>
  <c r="S12" i="8"/>
  <c r="E12" i="8"/>
  <c r="Y12" i="8"/>
  <c r="Z12" i="8"/>
  <c r="AG12" i="8"/>
  <c r="AH12" i="8"/>
  <c r="AO12" i="8"/>
  <c r="AP12" i="8"/>
  <c r="Q13" i="8"/>
  <c r="S13" i="8" s="1"/>
  <c r="R13" i="8"/>
  <c r="E13" i="8"/>
  <c r="Y13" i="8"/>
  <c r="Z13" i="8"/>
  <c r="AA13" i="8"/>
  <c r="AG13" i="8"/>
  <c r="AI13" i="8" s="1"/>
  <c r="AH13" i="8"/>
  <c r="AO13" i="8"/>
  <c r="AP13" i="8"/>
  <c r="Q14" i="8"/>
  <c r="S14" i="8" s="1"/>
  <c r="R14" i="8"/>
  <c r="E14" i="8"/>
  <c r="F14" i="8"/>
  <c r="Y14" i="8"/>
  <c r="Z14" i="8"/>
  <c r="AA14" i="8" s="1"/>
  <c r="AG14" i="8"/>
  <c r="AH14" i="8"/>
  <c r="AI14" i="8" s="1"/>
  <c r="AO14" i="8"/>
  <c r="AP14" i="8"/>
  <c r="AQ14" i="8" s="1"/>
  <c r="Q15" i="8"/>
  <c r="R15" i="8"/>
  <c r="E15" i="8"/>
  <c r="Y15" i="8"/>
  <c r="AA15" i="8" s="1"/>
  <c r="Z15" i="8"/>
  <c r="AG15" i="8"/>
  <c r="AI15" i="8" s="1"/>
  <c r="AH15" i="8"/>
  <c r="AO15" i="8"/>
  <c r="AQ15" i="8" s="1"/>
  <c r="AP15" i="8"/>
  <c r="Q16" i="8"/>
  <c r="S16" i="8" s="1"/>
  <c r="R16" i="8"/>
  <c r="E16" i="8"/>
  <c r="Y16" i="8"/>
  <c r="Z16" i="8"/>
  <c r="AG16" i="8"/>
  <c r="AI16" i="8" s="1"/>
  <c r="AH16" i="8"/>
  <c r="AO16" i="8"/>
  <c r="AQ16" i="8" s="1"/>
  <c r="AP16" i="8"/>
  <c r="Q17" i="8"/>
  <c r="R17" i="8"/>
  <c r="D17" i="8"/>
  <c r="E17" i="8"/>
  <c r="Y17" i="8"/>
  <c r="AA17" i="8" s="1"/>
  <c r="Z17" i="8"/>
  <c r="AG17" i="8"/>
  <c r="AI17" i="8" s="1"/>
  <c r="AH17" i="8"/>
  <c r="AO17" i="8"/>
  <c r="AP17" i="8"/>
  <c r="Q18" i="8"/>
  <c r="R18" i="8"/>
  <c r="D18" i="8"/>
  <c r="E18" i="8"/>
  <c r="Y18" i="8"/>
  <c r="Z18" i="8"/>
  <c r="AG18" i="8"/>
  <c r="AI18" i="8" s="1"/>
  <c r="AH18" i="8"/>
  <c r="AO18" i="8"/>
  <c r="AQ18" i="8" s="1"/>
  <c r="AP18" i="8"/>
  <c r="Q19" i="8"/>
  <c r="R19" i="8"/>
  <c r="D19" i="8"/>
  <c r="E19" i="8"/>
  <c r="Y19" i="8"/>
  <c r="AA19" i="8" s="1"/>
  <c r="Z19" i="8"/>
  <c r="AG19" i="8"/>
  <c r="AH19" i="8"/>
  <c r="AO19" i="8"/>
  <c r="AQ19" i="8" s="1"/>
  <c r="AP19" i="8"/>
  <c r="C6" i="8"/>
  <c r="H6" i="8"/>
  <c r="P6" i="8"/>
  <c r="T6" i="8" s="1"/>
  <c r="X6" i="8"/>
  <c r="AF6" i="8"/>
  <c r="AN6" i="8"/>
  <c r="AR6" i="8" s="1"/>
  <c r="AJ6" i="8"/>
  <c r="AB6" i="8"/>
  <c r="G6" i="8"/>
  <c r="O6" i="8" s="1"/>
  <c r="C10" i="9" s="1"/>
  <c r="I17" i="8"/>
  <c r="J17" i="8"/>
  <c r="I4" i="8"/>
  <c r="J4" i="8"/>
  <c r="AX4" i="8" s="1"/>
  <c r="I8" i="8"/>
  <c r="AW8" i="8" s="1"/>
  <c r="J8" i="8"/>
  <c r="I9" i="8"/>
  <c r="J9" i="8"/>
  <c r="BE9" i="8" s="1"/>
  <c r="I10" i="8"/>
  <c r="K10" i="8" s="1"/>
  <c r="J10" i="8"/>
  <c r="I11" i="8"/>
  <c r="J11" i="8"/>
  <c r="I13" i="8"/>
  <c r="J13" i="8"/>
  <c r="I14" i="8"/>
  <c r="BA14" i="8" s="1"/>
  <c r="J14" i="8"/>
  <c r="I18" i="8"/>
  <c r="BD18" i="8" s="1"/>
  <c r="J18" i="8"/>
  <c r="I19" i="8"/>
  <c r="J19" i="8"/>
  <c r="AX19" i="8" s="1"/>
  <c r="C17" i="8"/>
  <c r="H17" i="8"/>
  <c r="L17" i="8" s="1"/>
  <c r="P17" i="8"/>
  <c r="X17" i="8"/>
  <c r="AB17" i="8" s="1"/>
  <c r="AF17" i="8"/>
  <c r="AN17" i="8"/>
  <c r="AR17" i="8"/>
  <c r="AJ17" i="8"/>
  <c r="G17" i="8"/>
  <c r="O17" i="8"/>
  <c r="C16" i="8"/>
  <c r="H16" i="8"/>
  <c r="P16" i="8"/>
  <c r="X16" i="8"/>
  <c r="AB16" i="8" s="1"/>
  <c r="AF16" i="8"/>
  <c r="AN16" i="8"/>
  <c r="AR16" i="8" s="1"/>
  <c r="AV16" i="8"/>
  <c r="G34" i="9" s="1"/>
  <c r="AJ16" i="8"/>
  <c r="T16" i="8"/>
  <c r="C15" i="8"/>
  <c r="H15" i="8"/>
  <c r="P15" i="8"/>
  <c r="X15" i="8"/>
  <c r="AB15" i="8" s="1"/>
  <c r="AF15" i="8"/>
  <c r="AN15" i="8"/>
  <c r="AR15" i="8" s="1"/>
  <c r="AJ15" i="8"/>
  <c r="T15" i="8"/>
  <c r="C14" i="8"/>
  <c r="H14" i="8"/>
  <c r="AY14" i="8" s="1"/>
  <c r="P14" i="8"/>
  <c r="X14" i="8"/>
  <c r="AB14" i="8" s="1"/>
  <c r="AF14" i="8"/>
  <c r="AN14" i="8"/>
  <c r="AR14" i="8" s="1"/>
  <c r="AJ14" i="8"/>
  <c r="T14" i="8"/>
  <c r="C13" i="8"/>
  <c r="H13" i="8"/>
  <c r="AY13" i="8" s="1"/>
  <c r="P13" i="8"/>
  <c r="T13" i="8" s="1"/>
  <c r="X13" i="8"/>
  <c r="AF13" i="8"/>
  <c r="AJ13" i="8" s="1"/>
  <c r="AN13" i="8"/>
  <c r="AR13" i="8"/>
  <c r="AB13" i="8"/>
  <c r="B2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I7" i="8" s="1"/>
  <c r="BD7" i="8" s="1"/>
  <c r="F9" i="10"/>
  <c r="J7" i="8" s="1"/>
  <c r="BE7" i="8" s="1"/>
  <c r="G8" i="10"/>
  <c r="I6" i="8" s="1"/>
  <c r="F8" i="10"/>
  <c r="G7" i="10"/>
  <c r="I5" i="8" s="1"/>
  <c r="AW5" i="8" s="1"/>
  <c r="F7" i="10"/>
  <c r="J5" i="8" s="1"/>
  <c r="G6" i="10"/>
  <c r="I16" i="8" s="1"/>
  <c r="BD16" i="8" s="1"/>
  <c r="F6" i="10"/>
  <c r="J16" i="8" s="1"/>
  <c r="G5" i="10"/>
  <c r="I12" i="8" s="1"/>
  <c r="F5" i="10"/>
  <c r="J12" i="8" s="1"/>
  <c r="G4" i="10"/>
  <c r="I15" i="8" s="1"/>
  <c r="AW15" i="8" s="1"/>
  <c r="F4" i="10"/>
  <c r="J15" i="8" s="1"/>
  <c r="I26" i="9"/>
  <c r="C5" i="8"/>
  <c r="H26" i="9"/>
  <c r="G26" i="9"/>
  <c r="I25" i="9"/>
  <c r="C11" i="8"/>
  <c r="H25" i="9"/>
  <c r="G25" i="9"/>
  <c r="H5" i="8"/>
  <c r="P5" i="8"/>
  <c r="T5" i="8" s="1"/>
  <c r="X5" i="8"/>
  <c r="AF5" i="8"/>
  <c r="AN5" i="8"/>
  <c r="AR5" i="8" s="1"/>
  <c r="AJ5" i="8"/>
  <c r="AB5" i="8"/>
  <c r="I30" i="9"/>
  <c r="I29" i="9"/>
  <c r="I28" i="9"/>
  <c r="I27" i="9"/>
  <c r="I24" i="9"/>
  <c r="C7" i="8"/>
  <c r="H7" i="8"/>
  <c r="P7" i="8"/>
  <c r="X7" i="8"/>
  <c r="AF7" i="8"/>
  <c r="AN7" i="8"/>
  <c r="H30" i="9"/>
  <c r="C8" i="8"/>
  <c r="H8" i="8"/>
  <c r="L8" i="8" s="1"/>
  <c r="P8" i="8"/>
  <c r="X8" i="8"/>
  <c r="AF8" i="8"/>
  <c r="AJ8" i="8" s="1"/>
  <c r="AN8" i="8"/>
  <c r="H29" i="9"/>
  <c r="H11" i="8"/>
  <c r="BF11" i="8" s="1"/>
  <c r="P11" i="8"/>
  <c r="T11" i="8" s="1"/>
  <c r="X11" i="8"/>
  <c r="AF11" i="8"/>
  <c r="AJ11" i="8" s="1"/>
  <c r="AN11" i="8"/>
  <c r="AR11" i="8" s="1"/>
  <c r="H28" i="9"/>
  <c r="C19" i="8"/>
  <c r="H19" i="8"/>
  <c r="BF19" i="8" s="1"/>
  <c r="P19" i="8"/>
  <c r="X19" i="8"/>
  <c r="AF19" i="8"/>
  <c r="AN19" i="8"/>
  <c r="H27" i="9"/>
  <c r="C18" i="8"/>
  <c r="H18" i="8"/>
  <c r="L18" i="8" s="1"/>
  <c r="P18" i="8"/>
  <c r="X18" i="8"/>
  <c r="AB18" i="8" s="1"/>
  <c r="AF18" i="8"/>
  <c r="AN18" i="8"/>
  <c r="AR18" i="8" s="1"/>
  <c r="C9" i="8"/>
  <c r="H24" i="9"/>
  <c r="C12" i="8"/>
  <c r="H12" i="8"/>
  <c r="P12" i="8"/>
  <c r="T12" i="8" s="1"/>
  <c r="X12" i="8"/>
  <c r="AF12" i="8"/>
  <c r="AN12" i="8"/>
  <c r="AR12" i="8" s="1"/>
  <c r="H9" i="8"/>
  <c r="L9" i="8" s="1"/>
  <c r="P9" i="8"/>
  <c r="T9" i="8" s="1"/>
  <c r="X9" i="8"/>
  <c r="AF9" i="8"/>
  <c r="AN9" i="8"/>
  <c r="C4" i="8"/>
  <c r="H4" i="8"/>
  <c r="L4" i="8" s="1"/>
  <c r="P4" i="8"/>
  <c r="X4" i="8"/>
  <c r="AF4" i="8"/>
  <c r="AJ4" i="8" s="1"/>
  <c r="AN4" i="8"/>
  <c r="AR4" i="8" s="1"/>
  <c r="G12" i="1"/>
  <c r="G30" i="9"/>
  <c r="F12" i="1"/>
  <c r="G13" i="1"/>
  <c r="G14" i="1"/>
  <c r="G15" i="1"/>
  <c r="F13" i="1"/>
  <c r="F15" i="1"/>
  <c r="F14" i="1"/>
  <c r="AR19" i="8"/>
  <c r="G19" i="8"/>
  <c r="O19" i="8" s="1"/>
  <c r="AJ18" i="8"/>
  <c r="AB11" i="8"/>
  <c r="AN10" i="8"/>
  <c r="AR10" i="8" s="1"/>
  <c r="AF10" i="8"/>
  <c r="AJ10" i="8"/>
  <c r="X10" i="8"/>
  <c r="P10" i="8"/>
  <c r="T10" i="8" s="1"/>
  <c r="H10" i="8"/>
  <c r="AY10" i="8" s="1"/>
  <c r="C10" i="8"/>
  <c r="AR9" i="8"/>
  <c r="AB9" i="8"/>
  <c r="AR8" i="8"/>
  <c r="T8" i="8"/>
  <c r="G8" i="8"/>
  <c r="O8" i="8" s="1"/>
  <c r="AR7" i="8"/>
  <c r="AJ7" i="8"/>
  <c r="T7" i="8"/>
  <c r="G7" i="8"/>
  <c r="O7" i="8" s="1"/>
  <c r="B2" i="14"/>
  <c r="B2" i="15"/>
  <c r="B2" i="12"/>
  <c r="B2" i="1"/>
  <c r="G24" i="9"/>
  <c r="G28" i="9"/>
  <c r="AB7" i="8"/>
  <c r="AB10" i="8"/>
  <c r="G29" i="9"/>
  <c r="G27" i="9"/>
  <c r="AX8" i="8"/>
  <c r="T4" i="8"/>
  <c r="AX18" i="8"/>
  <c r="AJ19" i="8"/>
  <c r="AJ9" i="8"/>
  <c r="AJ12" i="8"/>
  <c r="AB4" i="8"/>
  <c r="AB19" i="8"/>
  <c r="G18" i="8"/>
  <c r="O18" i="8" s="1"/>
  <c r="K12" i="8" l="1"/>
  <c r="L19" i="8"/>
  <c r="AV14" i="8"/>
  <c r="G8" i="9" s="1"/>
  <c r="AY16" i="8"/>
  <c r="AX9" i="8"/>
  <c r="L14" i="8"/>
  <c r="AY7" i="8"/>
  <c r="AV7" i="8"/>
  <c r="AY18" i="8"/>
  <c r="AY19" i="8"/>
  <c r="K7" i="8"/>
  <c r="AX6" i="8"/>
  <c r="K6" i="8"/>
  <c r="M6" i="8" s="1"/>
  <c r="AW12" i="8"/>
  <c r="K13" i="8"/>
  <c r="K11" i="8"/>
  <c r="K4" i="8"/>
  <c r="K15" i="8"/>
  <c r="BD5" i="8"/>
  <c r="E7" i="9" s="1"/>
  <c r="AW7" i="8"/>
  <c r="K5" i="8"/>
  <c r="K17" i="8"/>
  <c r="BE13" i="8"/>
  <c r="I9" i="9" s="1"/>
  <c r="BE8" i="8"/>
  <c r="AX7" i="8"/>
  <c r="BD8" i="8"/>
  <c r="AW4" i="8"/>
  <c r="BF10" i="8"/>
  <c r="L11" i="8"/>
  <c r="AW13" i="8"/>
  <c r="AX17" i="8"/>
  <c r="AV9" i="8"/>
  <c r="G23" i="9" s="1"/>
  <c r="L10" i="8"/>
  <c r="L13" i="8"/>
  <c r="BE19" i="8"/>
  <c r="AX5" i="8"/>
  <c r="BF13" i="8"/>
  <c r="H9" i="9" s="1"/>
  <c r="BF17" i="8"/>
  <c r="BD19" i="8"/>
  <c r="BE4" i="8"/>
  <c r="BE12" i="8"/>
  <c r="AX12" i="8"/>
  <c r="BF18" i="8"/>
  <c r="E34" i="9"/>
  <c r="E6" i="9"/>
  <c r="T19" i="8"/>
  <c r="H22" i="9"/>
  <c r="AV19" i="8"/>
  <c r="AV5" i="8"/>
  <c r="AY5" i="8"/>
  <c r="BF5" i="8"/>
  <c r="I11" i="9"/>
  <c r="I23" i="9"/>
  <c r="BD17" i="8"/>
  <c r="AW17" i="8"/>
  <c r="F17" i="8"/>
  <c r="M17" i="8" s="1"/>
  <c r="S15" i="8"/>
  <c r="BE15" i="8"/>
  <c r="AX11" i="8"/>
  <c r="BE11" i="8"/>
  <c r="S6" i="8"/>
  <c r="AW6" i="8"/>
  <c r="G6" i="9"/>
  <c r="H35" i="9"/>
  <c r="H13" i="9"/>
  <c r="BF6" i="8"/>
  <c r="AX16" i="8"/>
  <c r="BE16" i="8"/>
  <c r="F16" i="8"/>
  <c r="AY4" i="8"/>
  <c r="AV18" i="8"/>
  <c r="T18" i="8"/>
  <c r="AB8" i="8"/>
  <c r="AY8" i="8"/>
  <c r="T17" i="8"/>
  <c r="AV17" i="8"/>
  <c r="BD10" i="8"/>
  <c r="F10" i="8"/>
  <c r="M10" i="8" s="1"/>
  <c r="AW10" i="8"/>
  <c r="F11" i="8"/>
  <c r="AW11" i="8"/>
  <c r="BD11" i="8"/>
  <c r="AB12" i="8"/>
  <c r="BF12" i="8"/>
  <c r="AV12" i="8"/>
  <c r="AY12" i="8"/>
  <c r="BD6" i="8"/>
  <c r="AW19" i="8"/>
  <c r="F19" i="8"/>
  <c r="AQ10" i="8"/>
  <c r="BE10" i="8"/>
  <c r="G10" i="8"/>
  <c r="O10" i="8" s="1"/>
  <c r="AV10" i="8"/>
  <c r="BF9" i="8"/>
  <c r="AY9" i="8"/>
  <c r="BF8" i="8"/>
  <c r="AV13" i="8"/>
  <c r="AV15" i="8"/>
  <c r="AY15" i="8"/>
  <c r="BE17" i="8"/>
  <c r="K18" i="8"/>
  <c r="AX14" i="8"/>
  <c r="BD4" i="8"/>
  <c r="BE18" i="8"/>
  <c r="AX15" i="8"/>
  <c r="F5" i="8"/>
  <c r="M5" i="8" s="1"/>
  <c r="BD13" i="8"/>
  <c r="F13" i="8"/>
  <c r="B38" i="9"/>
  <c r="B42" i="9"/>
  <c r="BF4" i="8"/>
  <c r="AV4" i="8"/>
  <c r="G4" i="8"/>
  <c r="O4" i="8" s="1"/>
  <c r="AV11" i="8"/>
  <c r="K9" i="8"/>
  <c r="M9" i="8" s="1"/>
  <c r="K16" i="8"/>
  <c r="L16" i="8" s="1"/>
  <c r="AY6" i="8"/>
  <c r="AI19" i="8"/>
  <c r="AA12" i="8"/>
  <c r="B2" i="9"/>
  <c r="B32" i="9"/>
  <c r="B17" i="9"/>
  <c r="BD15" i="8"/>
  <c r="F15" i="8"/>
  <c r="BD14" i="8"/>
  <c r="AW14" i="8"/>
  <c r="AW9" i="8"/>
  <c r="AV8" i="8"/>
  <c r="AY11" i="8"/>
  <c r="BF7" i="8"/>
  <c r="BE5" i="8"/>
  <c r="BE14" i="8"/>
  <c r="BF15" i="8"/>
  <c r="K19" i="8"/>
  <c r="K14" i="8"/>
  <c r="M14" i="8" s="1"/>
  <c r="AX13" i="8"/>
  <c r="AX10" i="8"/>
  <c r="S19" i="8"/>
  <c r="BD9" i="8"/>
  <c r="F18" i="8"/>
  <c r="M18" i="8" s="1"/>
  <c r="S17" i="8"/>
  <c r="AQ13" i="8"/>
  <c r="AQ8" i="8"/>
  <c r="AA8" i="8"/>
  <c r="S7" i="8"/>
  <c r="AI5" i="8"/>
  <c r="BA12" i="8"/>
  <c r="BD12" i="8" s="1"/>
  <c r="F12" i="8"/>
  <c r="AW16" i="8"/>
  <c r="AW18" i="8"/>
  <c r="BF14" i="8"/>
  <c r="BF16" i="8"/>
  <c r="AY17" i="8"/>
  <c r="K8" i="8"/>
  <c r="M8" i="8" s="1"/>
  <c r="AV6" i="8"/>
  <c r="AA18" i="8"/>
  <c r="AQ17" i="8"/>
  <c r="AI12" i="8"/>
  <c r="S8" i="8"/>
  <c r="AI7" i="8"/>
  <c r="S18" i="8"/>
  <c r="AA16" i="8"/>
  <c r="AQ12" i="8"/>
  <c r="S9" i="8"/>
  <c r="AI8" i="8"/>
  <c r="AQ5" i="8"/>
  <c r="AA5" i="8"/>
  <c r="F4" i="8"/>
  <c r="G14" i="8" s="1"/>
  <c r="L12" i="8" l="1"/>
  <c r="L15" i="8"/>
  <c r="L5" i="8"/>
  <c r="L6" i="8"/>
  <c r="L7" i="8"/>
  <c r="E36" i="9"/>
  <c r="G21" i="9"/>
  <c r="M7" i="8"/>
  <c r="I22" i="9"/>
  <c r="G11" i="9"/>
  <c r="M11" i="8"/>
  <c r="U11" i="8" s="1"/>
  <c r="U6" i="8"/>
  <c r="BG7" i="8"/>
  <c r="U14" i="8"/>
  <c r="U9" i="8"/>
  <c r="AC6" i="8"/>
  <c r="E19" i="9"/>
  <c r="F7" i="9" s="1"/>
  <c r="E5" i="9"/>
  <c r="BG12" i="8"/>
  <c r="U7" i="8"/>
  <c r="H4" i="9"/>
  <c r="H20" i="9"/>
  <c r="E20" i="9"/>
  <c r="BG15" i="8"/>
  <c r="E4" i="9"/>
  <c r="G13" i="9"/>
  <c r="G35" i="9"/>
  <c r="G13" i="8"/>
  <c r="M13" i="8"/>
  <c r="H11" i="9"/>
  <c r="H23" i="9"/>
  <c r="H5" i="9"/>
  <c r="H19" i="9"/>
  <c r="E13" i="9"/>
  <c r="E35" i="9"/>
  <c r="BG11" i="8"/>
  <c r="H36" i="9"/>
  <c r="H7" i="9"/>
  <c r="U18" i="8"/>
  <c r="I8" i="9"/>
  <c r="I21" i="9"/>
  <c r="E9" i="9"/>
  <c r="E22" i="9"/>
  <c r="BG13" i="8"/>
  <c r="G9" i="9"/>
  <c r="G22" i="9"/>
  <c r="BG6" i="8"/>
  <c r="BG10" i="8"/>
  <c r="M16" i="8"/>
  <c r="G16" i="8"/>
  <c r="BG18" i="8"/>
  <c r="I4" i="9"/>
  <c r="I20" i="9"/>
  <c r="BG17" i="8"/>
  <c r="G4" i="9"/>
  <c r="G20" i="9"/>
  <c r="U10" i="8"/>
  <c r="M4" i="8"/>
  <c r="G9" i="8"/>
  <c r="E11" i="9"/>
  <c r="E23" i="9"/>
  <c r="BG9" i="8"/>
  <c r="I7" i="9"/>
  <c r="I36" i="9"/>
  <c r="E8" i="9"/>
  <c r="E21" i="9"/>
  <c r="BG14" i="8"/>
  <c r="U5" i="8"/>
  <c r="I6" i="9"/>
  <c r="I34" i="9"/>
  <c r="G5" i="8"/>
  <c r="I5" i="9"/>
  <c r="I19" i="9"/>
  <c r="U8" i="8"/>
  <c r="H8" i="9"/>
  <c r="H21" i="9"/>
  <c r="H6" i="9"/>
  <c r="H34" i="9"/>
  <c r="M12" i="8"/>
  <c r="G12" i="8"/>
  <c r="G11" i="8"/>
  <c r="BG5" i="8"/>
  <c r="M15" i="8"/>
  <c r="G15" i="8"/>
  <c r="BG4" i="8"/>
  <c r="BG8" i="8"/>
  <c r="M19" i="8"/>
  <c r="G19" i="9"/>
  <c r="G5" i="9"/>
  <c r="I35" i="9"/>
  <c r="I13" i="9"/>
  <c r="U17" i="8"/>
  <c r="G36" i="9"/>
  <c r="G7" i="9"/>
  <c r="BG16" i="8"/>
  <c r="BG19" i="8"/>
  <c r="F5" i="9" l="1"/>
  <c r="B10" i="9"/>
  <c r="F6" i="9"/>
  <c r="N17" i="8"/>
  <c r="N8" i="8"/>
  <c r="N7" i="8"/>
  <c r="B7" i="9"/>
  <c r="AC11" i="8"/>
  <c r="AC10" i="8"/>
  <c r="B9" i="9"/>
  <c r="F9" i="9"/>
  <c r="U15" i="8"/>
  <c r="N15" i="8"/>
  <c r="O15" i="8" s="1"/>
  <c r="B6" i="9"/>
  <c r="N5" i="8"/>
  <c r="U16" i="8"/>
  <c r="N16" i="8"/>
  <c r="B13" i="9"/>
  <c r="F13" i="9"/>
  <c r="F15" i="9"/>
  <c r="F45" i="9"/>
  <c r="F41" i="9"/>
  <c r="F37" i="9"/>
  <c r="F44" i="9"/>
  <c r="F39" i="9"/>
  <c r="F30" i="9"/>
  <c r="F29" i="9"/>
  <c r="F14" i="9"/>
  <c r="F25" i="9"/>
  <c r="F27" i="9"/>
  <c r="F24" i="9"/>
  <c r="F43" i="9"/>
  <c r="F40" i="9"/>
  <c r="B19" i="9"/>
  <c r="F10" i="9"/>
  <c r="F26" i="9"/>
  <c r="F28" i="9"/>
  <c r="F42" i="9"/>
  <c r="F38" i="9"/>
  <c r="F12" i="9"/>
  <c r="AC9" i="8"/>
  <c r="AC5" i="8"/>
  <c r="F36" i="9"/>
  <c r="N4" i="8"/>
  <c r="U4" i="8"/>
  <c r="N6" i="8"/>
  <c r="U13" i="8"/>
  <c r="N13" i="8"/>
  <c r="O13" i="8" s="1"/>
  <c r="B4" i="9"/>
  <c r="AC7" i="8"/>
  <c r="AK6" i="8"/>
  <c r="B21" i="9"/>
  <c r="F21" i="9"/>
  <c r="B35" i="9"/>
  <c r="F35" i="9"/>
  <c r="N19" i="8"/>
  <c r="U19" i="8"/>
  <c r="U12" i="8"/>
  <c r="N12" i="8"/>
  <c r="AC8" i="8"/>
  <c r="F8" i="9"/>
  <c r="AC17" i="8"/>
  <c r="N11" i="8"/>
  <c r="O11" i="8" s="1"/>
  <c r="B36" i="9"/>
  <c r="B23" i="9"/>
  <c r="F23" i="9"/>
  <c r="N10" i="8"/>
  <c r="B34" i="9"/>
  <c r="B22" i="9"/>
  <c r="F22" i="9"/>
  <c r="N18" i="8"/>
  <c r="N14" i="8"/>
  <c r="B11" i="9"/>
  <c r="F11" i="9"/>
  <c r="AC18" i="8"/>
  <c r="B20" i="9"/>
  <c r="F20" i="9"/>
  <c r="N9" i="8"/>
  <c r="AC14" i="8"/>
  <c r="V9" i="8" l="1"/>
  <c r="C20" i="9"/>
  <c r="C4" i="9"/>
  <c r="C22" i="9"/>
  <c r="C9" i="9"/>
  <c r="V11" i="8"/>
  <c r="W11" i="8" s="1"/>
  <c r="V14" i="8"/>
  <c r="V7" i="8"/>
  <c r="W7" i="8" s="1"/>
  <c r="C35" i="9"/>
  <c r="C13" i="9"/>
  <c r="V18" i="8"/>
  <c r="W18" i="8" s="1"/>
  <c r="AK18" i="8"/>
  <c r="AK17" i="8"/>
  <c r="AK8" i="8"/>
  <c r="AK7" i="8"/>
  <c r="AC13" i="8"/>
  <c r="V13" i="8"/>
  <c r="O12" i="8"/>
  <c r="C5" i="9" s="1"/>
  <c r="AK10" i="8"/>
  <c r="AK14" i="8"/>
  <c r="AC12" i="8"/>
  <c r="V12" i="8"/>
  <c r="AS6" i="8"/>
  <c r="V5" i="8"/>
  <c r="V16" i="8"/>
  <c r="W16" i="8" s="1"/>
  <c r="AC16" i="8"/>
  <c r="O16" i="8"/>
  <c r="AK11" i="8"/>
  <c r="W13" i="8"/>
  <c r="AK9" i="8"/>
  <c r="W9" i="8"/>
  <c r="W14" i="8"/>
  <c r="O14" i="8"/>
  <c r="V17" i="8"/>
  <c r="V8" i="8"/>
  <c r="V19" i="8"/>
  <c r="AC19" i="8"/>
  <c r="AC4" i="8"/>
  <c r="V4" i="8"/>
  <c r="V6" i="8"/>
  <c r="W6" i="8" s="1"/>
  <c r="AK5" i="8"/>
  <c r="O9" i="8"/>
  <c r="AC15" i="8"/>
  <c r="V15" i="8"/>
  <c r="W15" i="8" s="1"/>
  <c r="V10" i="8"/>
  <c r="W10" i="8" s="1"/>
  <c r="O5" i="8"/>
  <c r="C36" i="9" l="1"/>
  <c r="C7" i="9"/>
  <c r="C23" i="9"/>
  <c r="C11" i="9"/>
  <c r="AD10" i="8"/>
  <c r="C19" i="9"/>
  <c r="C21" i="9"/>
  <c r="C8" i="9"/>
  <c r="AD8" i="8"/>
  <c r="AE8" i="8" s="1"/>
  <c r="C34" i="9"/>
  <c r="C6" i="9"/>
  <c r="AS11" i="8"/>
  <c r="AD7" i="8"/>
  <c r="W8" i="8"/>
  <c r="AS7" i="8"/>
  <c r="AS8" i="8"/>
  <c r="AS18" i="8"/>
  <c r="AK15" i="8"/>
  <c r="AD15" i="8"/>
  <c r="AE15" i="8" s="1"/>
  <c r="AD9" i="8"/>
  <c r="AD14" i="8"/>
  <c r="AE10" i="8"/>
  <c r="AD5" i="8"/>
  <c r="AE5" i="8" s="1"/>
  <c r="AK4" i="8"/>
  <c r="AD4" i="8"/>
  <c r="AE4" i="8" s="1"/>
  <c r="AD6" i="8"/>
  <c r="W17" i="8"/>
  <c r="W19" i="8"/>
  <c r="AK12" i="8"/>
  <c r="AD12" i="8"/>
  <c r="AS10" i="8"/>
  <c r="W12" i="8"/>
  <c r="W4" i="8"/>
  <c r="AD17" i="8"/>
  <c r="AE17" i="8" s="1"/>
  <c r="AD18" i="8"/>
  <c r="AS5" i="8"/>
  <c r="AK19" i="8"/>
  <c r="AD19" i="8"/>
  <c r="AE19" i="8" s="1"/>
  <c r="AS9" i="8"/>
  <c r="AD11" i="8"/>
  <c r="AD16" i="8"/>
  <c r="AE16" i="8" s="1"/>
  <c r="AK16" i="8"/>
  <c r="AS14" i="8"/>
  <c r="W5" i="8"/>
  <c r="AK13" i="8"/>
  <c r="AD13" i="8"/>
  <c r="AE13" i="8" s="1"/>
  <c r="AS17" i="8"/>
  <c r="AL7" i="8" l="1"/>
  <c r="AM7" i="8" s="1"/>
  <c r="AL5" i="8"/>
  <c r="AM5" i="8" s="1"/>
  <c r="AS16" i="8"/>
  <c r="AL16" i="8"/>
  <c r="AL15" i="8"/>
  <c r="AS15" i="8"/>
  <c r="AL9" i="8"/>
  <c r="AM9" i="8" s="1"/>
  <c r="AL8" i="8"/>
  <c r="AE12" i="8"/>
  <c r="AE7" i="8"/>
  <c r="AL10" i="8"/>
  <c r="AE14" i="8"/>
  <c r="AL18" i="8"/>
  <c r="AS13" i="8"/>
  <c r="AL13" i="8"/>
  <c r="AM13" i="8" s="1"/>
  <c r="AE6" i="8"/>
  <c r="AS12" i="8"/>
  <c r="AL12" i="8"/>
  <c r="AM12" i="8" s="1"/>
  <c r="AL17" i="8"/>
  <c r="AM17" i="8" s="1"/>
  <c r="AL14" i="8"/>
  <c r="AM14" i="8" s="1"/>
  <c r="AE11" i="8"/>
  <c r="AS19" i="8"/>
  <c r="AL19" i="8"/>
  <c r="AM19" i="8" s="1"/>
  <c r="AE18" i="8"/>
  <c r="AL4" i="8"/>
  <c r="AS4" i="8"/>
  <c r="AL6" i="8"/>
  <c r="AE9" i="8"/>
  <c r="AL11" i="8"/>
  <c r="AT10" i="8" l="1"/>
  <c r="BH10" i="8" s="1"/>
  <c r="AT19" i="8"/>
  <c r="BH19" i="8" s="1"/>
  <c r="AT9" i="8"/>
  <c r="BH9" i="8" s="1"/>
  <c r="AM10" i="8"/>
  <c r="AT17" i="8"/>
  <c r="BH17" i="8" s="1"/>
  <c r="AT11" i="8"/>
  <c r="BH11" i="8" s="1"/>
  <c r="AT7" i="8"/>
  <c r="AT8" i="8"/>
  <c r="BH8" i="8" s="1"/>
  <c r="AT15" i="8"/>
  <c r="BH15" i="8" s="1"/>
  <c r="AT16" i="8"/>
  <c r="BH16" i="8" s="1"/>
  <c r="AT18" i="8"/>
  <c r="BH18" i="8" s="1"/>
  <c r="AT4" i="8"/>
  <c r="BH4" i="8" s="1"/>
  <c r="AT6" i="8"/>
  <c r="BH6" i="8" s="1"/>
  <c r="AM18" i="8"/>
  <c r="AM11" i="8"/>
  <c r="AU8" i="8"/>
  <c r="AM8" i="8"/>
  <c r="AU9" i="8"/>
  <c r="AT12" i="8"/>
  <c r="BH12" i="8" s="1"/>
  <c r="AT13" i="8"/>
  <c r="BH13" i="8" s="1"/>
  <c r="AM4" i="8"/>
  <c r="AM16" i="8"/>
  <c r="AT5" i="8"/>
  <c r="AM15" i="8"/>
  <c r="AT14" i="8"/>
  <c r="BH14" i="8" s="1"/>
  <c r="AM6" i="8"/>
  <c r="AU10" i="8" l="1"/>
  <c r="AU19" i="8"/>
  <c r="AU15" i="8"/>
  <c r="AU17" i="8"/>
  <c r="BH7" i="8"/>
  <c r="AU7" i="8"/>
  <c r="AU14" i="8"/>
  <c r="AU13" i="8"/>
  <c r="AU16" i="8"/>
  <c r="BH5" i="8"/>
  <c r="AU5" i="8"/>
  <c r="AU12" i="8"/>
  <c r="AU18" i="8"/>
  <c r="AU4" i="8"/>
  <c r="AU6" i="8"/>
  <c r="AU11" i="8"/>
</calcChain>
</file>

<file path=xl/sharedStrings.xml><?xml version="1.0" encoding="utf-8"?>
<sst xmlns="http://schemas.openxmlformats.org/spreadsheetml/2006/main" count="276" uniqueCount="65">
  <si>
    <t>Position</t>
  </si>
  <si>
    <t>Driver</t>
  </si>
  <si>
    <t>Laps</t>
  </si>
  <si>
    <t>Points</t>
  </si>
  <si>
    <t>Fastest Lap</t>
  </si>
  <si>
    <t>Lane</t>
  </si>
  <si>
    <t>Slowest Lap Time</t>
  </si>
  <si>
    <t>Fastest Lap Time</t>
  </si>
  <si>
    <t>Average Lap Time</t>
  </si>
  <si>
    <t>Total Laps</t>
  </si>
  <si>
    <t>+/-</t>
  </si>
  <si>
    <t>Behind</t>
  </si>
  <si>
    <t>Leader</t>
  </si>
  <si>
    <t>Starts</t>
  </si>
  <si>
    <t>Fastest Laps</t>
  </si>
  <si>
    <t>Fastest Lap Bonus</t>
  </si>
  <si>
    <t>Racer</t>
  </si>
  <si>
    <t>Rounds Run</t>
  </si>
  <si>
    <t>Total</t>
  </si>
  <si>
    <t>Final Classification</t>
  </si>
  <si>
    <t>Rank</t>
  </si>
  <si>
    <t>Roy M.</t>
  </si>
  <si>
    <t>Kevin F.</t>
  </si>
  <si>
    <t>Brian H.</t>
  </si>
  <si>
    <t>Brett L.</t>
  </si>
  <si>
    <t>Russell M.</t>
  </si>
  <si>
    <t>Marty M.</t>
  </si>
  <si>
    <t>Shawn G.</t>
  </si>
  <si>
    <t>Brandon M.</t>
  </si>
  <si>
    <t>Ary B.</t>
  </si>
  <si>
    <t>Stephen B.</t>
  </si>
  <si>
    <t>Round 2</t>
  </si>
  <si>
    <t>Round 1</t>
  </si>
  <si>
    <t>Jim J.</t>
  </si>
  <si>
    <t>Round 3</t>
  </si>
  <si>
    <t>Round 4</t>
  </si>
  <si>
    <t>Round 5</t>
  </si>
  <si>
    <t>Round 6</t>
  </si>
  <si>
    <t>Dropped Round</t>
  </si>
  <si>
    <t>Points Table</t>
  </si>
  <si>
    <t>Change in Rank</t>
  </si>
  <si>
    <t>Total Round Points</t>
  </si>
  <si>
    <t>Running Series Points</t>
  </si>
  <si>
    <t>Running Series Rank</t>
  </si>
  <si>
    <t>Series Name</t>
  </si>
  <si>
    <t>Use this to quickly reformat the leader board after resorting the results</t>
  </si>
  <si>
    <t>Round</t>
  </si>
  <si>
    <t>Austin C.</t>
  </si>
  <si>
    <t>Marty Muehlegger</t>
  </si>
  <si>
    <t>Shawn Gordon</t>
  </si>
  <si>
    <t>Russell Mill</t>
  </si>
  <si>
    <t>Roy Martz</t>
  </si>
  <si>
    <t>Stephen Brandt</t>
  </si>
  <si>
    <t>Brian Harriger</t>
  </si>
  <si>
    <t>Kevin Farless</t>
  </si>
  <si>
    <t>Austin Cowling</t>
  </si>
  <si>
    <t>Bob L.</t>
  </si>
  <si>
    <t>Short Names</t>
  </si>
  <si>
    <t>Ary Barbosa</t>
  </si>
  <si>
    <t>Bob Landry</t>
  </si>
  <si>
    <t>Brandon Miller</t>
  </si>
  <si>
    <t>Brett Lindsey</t>
  </si>
  <si>
    <t>Jim Johnson</t>
  </si>
  <si>
    <t>Slot.it Le Mans 90's GT</t>
  </si>
  <si>
    <t>Experimental Scoring below this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</si>
</sst>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19">
    <xf numFmtId="0" fontId="0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5" borderId="6" xfId="0" applyNumberFormat="1" applyFont="1" applyFill="1" applyBorder="1" applyAlignment="1" applyProtection="1">
      <alignment vertical="top"/>
      <protection locked="0"/>
    </xf>
    <xf numFmtId="0" fontId="0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/>
    <xf numFmtId="0" fontId="0" fillId="5" borderId="7" xfId="0" applyNumberFormat="1" applyFont="1" applyFill="1" applyBorder="1" applyAlignment="1" applyProtection="1">
      <alignment vertical="top"/>
      <protection locked="0"/>
    </xf>
    <xf numFmtId="0" fontId="0" fillId="5" borderId="8" xfId="0" applyNumberFormat="1" applyFont="1" applyFill="1" applyBorder="1" applyAlignment="1" applyProtection="1">
      <alignment vertical="top"/>
      <protection locked="0"/>
    </xf>
    <xf numFmtId="0" fontId="0" fillId="5" borderId="9" xfId="0" applyNumberFormat="1" applyFont="1" applyFill="1" applyBorder="1" applyAlignment="1" applyProtection="1">
      <alignment horizontal="center" vertical="top"/>
      <protection locked="0"/>
    </xf>
    <xf numFmtId="0" fontId="0" fillId="5" borderId="9" xfId="0" applyFill="1" applyBorder="1" applyAlignment="1" applyProtection="1"/>
    <xf numFmtId="0" fontId="0" fillId="5" borderId="9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0" fillId="6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164" fontId="0" fillId="5" borderId="15" xfId="0" applyNumberFormat="1" applyFont="1" applyFill="1" applyBorder="1" applyAlignment="1" applyProtection="1">
      <alignment vertical="top"/>
      <protection locked="0"/>
    </xf>
    <xf numFmtId="164" fontId="0" fillId="5" borderId="16" xfId="0" applyNumberFormat="1" applyFont="1" applyFill="1" applyBorder="1" applyAlignment="1" applyProtection="1">
      <alignment vertical="top"/>
      <protection locked="0"/>
    </xf>
    <xf numFmtId="0" fontId="4" fillId="2" borderId="19" xfId="0" applyFont="1" applyFill="1" applyBorder="1" applyAlignment="1" applyProtection="1">
      <alignment horizontal="center" wrapText="1"/>
    </xf>
    <xf numFmtId="0" fontId="4" fillId="2" borderId="2" xfId="0" quotePrefix="1" applyFont="1" applyFill="1" applyBorder="1" applyAlignment="1" applyProtection="1">
      <alignment horizontal="center" wrapText="1"/>
    </xf>
    <xf numFmtId="0" fontId="0" fillId="6" borderId="2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2" fontId="0" fillId="6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0" fontId="5" fillId="11" borderId="24" xfId="0" applyFont="1" applyFill="1" applyBorder="1" applyAlignment="1" applyProtection="1">
      <alignment horizontal="center"/>
    </xf>
    <xf numFmtId="0" fontId="5" fillId="11" borderId="25" xfId="0" applyFont="1" applyFill="1" applyBorder="1" applyAlignment="1" applyProtection="1">
      <alignment horizontal="center"/>
    </xf>
    <xf numFmtId="1" fontId="5" fillId="11" borderId="24" xfId="0" applyNumberFormat="1" applyFont="1" applyFill="1" applyBorder="1" applyAlignment="1" applyProtection="1">
      <alignment horizontal="center"/>
    </xf>
    <xf numFmtId="2" fontId="5" fillId="11" borderId="25" xfId="0" applyNumberFormat="1" applyFont="1" applyFill="1" applyBorder="1" applyAlignment="1" applyProtection="1">
      <alignment horizontal="center"/>
    </xf>
    <xf numFmtId="1" fontId="6" fillId="12" borderId="26" xfId="0" applyNumberFormat="1" applyFont="1" applyFill="1" applyBorder="1" applyAlignment="1" applyProtection="1">
      <alignment horizontal="center"/>
    </xf>
    <xf numFmtId="0" fontId="7" fillId="0" borderId="27" xfId="0" applyNumberFormat="1" applyFont="1" applyBorder="1" applyAlignment="1" applyProtection="1"/>
    <xf numFmtId="0" fontId="7" fillId="0" borderId="28" xfId="0" applyNumberFormat="1" applyFont="1" applyBorder="1" applyAlignment="1" applyProtection="1"/>
    <xf numFmtId="0" fontId="7" fillId="0" borderId="29" xfId="0" applyNumberFormat="1" applyFont="1" applyBorder="1" applyAlignment="1" applyProtection="1"/>
    <xf numFmtId="2" fontId="5" fillId="11" borderId="31" xfId="0" applyNumberFormat="1" applyFont="1" applyFill="1" applyBorder="1" applyAlignment="1" applyProtection="1">
      <alignment horizontal="center"/>
    </xf>
    <xf numFmtId="1" fontId="6" fillId="12" borderId="30" xfId="0" applyNumberFormat="1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9" fillId="13" borderId="37" xfId="0" applyFont="1" applyFill="1" applyBorder="1" applyAlignment="1" applyProtection="1">
      <alignment horizontal="center"/>
    </xf>
    <xf numFmtId="0" fontId="9" fillId="13" borderId="23" xfId="0" quotePrefix="1" applyNumberFormat="1" applyFont="1" applyFill="1" applyBorder="1" applyAlignment="1" applyProtection="1">
      <alignment horizontal="center"/>
    </xf>
    <xf numFmtId="0" fontId="9" fillId="13" borderId="23" xfId="0" applyFont="1" applyFill="1" applyBorder="1" applyAlignment="1" applyProtection="1">
      <alignment horizontal="center"/>
    </xf>
    <xf numFmtId="1" fontId="9" fillId="13" borderId="23" xfId="0" quotePrefix="1" applyNumberFormat="1" applyFont="1" applyFill="1" applyBorder="1" applyAlignment="1" applyProtection="1">
      <alignment horizontal="center"/>
    </xf>
    <xf numFmtId="2" fontId="9" fillId="13" borderId="23" xfId="0" quotePrefix="1" applyNumberFormat="1" applyFont="1" applyFill="1" applyBorder="1" applyAlignment="1" applyProtection="1">
      <alignment horizontal="center"/>
    </xf>
    <xf numFmtId="0" fontId="9" fillId="9" borderId="37" xfId="0" applyFont="1" applyFill="1" applyBorder="1" applyAlignment="1" applyProtection="1">
      <alignment horizontal="center"/>
    </xf>
    <xf numFmtId="0" fontId="9" fillId="9" borderId="23" xfId="0" applyFont="1" applyFill="1" applyBorder="1" applyAlignment="1" applyProtection="1"/>
    <xf numFmtId="0" fontId="9" fillId="9" borderId="23" xfId="0" quotePrefix="1" applyNumberFormat="1" applyFont="1" applyFill="1" applyBorder="1" applyAlignment="1" applyProtection="1">
      <alignment horizontal="center"/>
    </xf>
    <xf numFmtId="0" fontId="9" fillId="9" borderId="23" xfId="0" applyFont="1" applyFill="1" applyBorder="1" applyAlignment="1" applyProtection="1">
      <alignment horizontal="center"/>
    </xf>
    <xf numFmtId="1" fontId="9" fillId="13" borderId="39" xfId="0" quotePrefix="1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0" fillId="4" borderId="18" xfId="0" applyFill="1" applyBorder="1" applyAlignment="1" applyProtection="1"/>
    <xf numFmtId="0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19" xfId="0" applyNumberFormat="1" applyFont="1" applyFill="1" applyBorder="1" applyAlignment="1" applyProtection="1">
      <alignment vertical="top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/>
    <xf numFmtId="0" fontId="0" fillId="4" borderId="7" xfId="0" applyNumberFormat="1" applyFont="1" applyFill="1" applyBorder="1" applyAlignment="1" applyProtection="1">
      <alignment vertical="top"/>
      <protection locked="0"/>
    </xf>
    <xf numFmtId="164" fontId="0" fillId="4" borderId="15" xfId="0" applyNumberFormat="1" applyFont="1" applyFill="1" applyBorder="1" applyAlignment="1" applyProtection="1">
      <alignment vertical="top"/>
      <protection locked="0"/>
    </xf>
    <xf numFmtId="0" fontId="0" fillId="7" borderId="26" xfId="0" applyFill="1" applyBorder="1" applyAlignment="1" applyProtection="1">
      <alignment horizontal="center"/>
    </xf>
    <xf numFmtId="0" fontId="5" fillId="11" borderId="12" xfId="0" applyFont="1" applyFill="1" applyBorder="1" applyAlignment="1" applyProtection="1">
      <alignment horizontal="center"/>
    </xf>
    <xf numFmtId="1" fontId="0" fillId="7" borderId="12" xfId="0" applyNumberFormat="1" applyFill="1" applyBorder="1" applyAlignment="1" applyProtection="1">
      <alignment horizontal="center"/>
    </xf>
    <xf numFmtId="1" fontId="5" fillId="11" borderId="12" xfId="0" applyNumberFormat="1" applyFont="1" applyFill="1" applyBorder="1" applyAlignment="1" applyProtection="1">
      <alignment horizontal="center"/>
    </xf>
    <xf numFmtId="2" fontId="6" fillId="12" borderId="12" xfId="0" applyNumberFormat="1" applyFont="1" applyFill="1" applyBorder="1" applyAlignment="1" applyProtection="1">
      <alignment horizontal="center"/>
    </xf>
    <xf numFmtId="2" fontId="6" fillId="12" borderId="14" xfId="0" applyNumberFormat="1" applyFont="1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15" borderId="26" xfId="0" applyFill="1" applyBorder="1" applyAlignment="1" applyProtection="1">
      <alignment horizontal="center"/>
    </xf>
    <xf numFmtId="2" fontId="0" fillId="16" borderId="25" xfId="0" applyNumberFormat="1" applyFill="1" applyBorder="1" applyAlignment="1" applyProtection="1">
      <alignment horizontal="center"/>
    </xf>
    <xf numFmtId="2" fontId="0" fillId="16" borderId="31" xfId="0" applyNumberFormat="1" applyFill="1" applyBorder="1" applyAlignment="1" applyProtection="1">
      <alignment horizontal="center"/>
    </xf>
    <xf numFmtId="1" fontId="5" fillId="11" borderId="14" xfId="0" applyNumberFormat="1" applyFont="1" applyFill="1" applyBorder="1" applyAlignment="1" applyProtection="1">
      <alignment horizontal="center"/>
    </xf>
    <xf numFmtId="1" fontId="0" fillId="7" borderId="14" xfId="0" applyNumberFormat="1" applyFill="1" applyBorder="1" applyAlignment="1" applyProtection="1">
      <alignment horizont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4" xfId="0" applyNumberFormat="1" applyFill="1" applyBorder="1" applyAlignment="1" applyProtection="1">
      <alignment horizontal="center"/>
    </xf>
    <xf numFmtId="1" fontId="0" fillId="5" borderId="12" xfId="0" applyNumberFormat="1" applyFill="1" applyBorder="1" applyAlignment="1" applyProtection="1">
      <alignment horizontal="center"/>
    </xf>
    <xf numFmtId="1" fontId="0" fillId="5" borderId="14" xfId="0" applyNumberFormat="1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1" fontId="0" fillId="9" borderId="14" xfId="0" applyNumberFormat="1" applyFill="1" applyBorder="1" applyAlignment="1" applyProtection="1">
      <alignment horizontal="center"/>
    </xf>
    <xf numFmtId="1" fontId="0" fillId="15" borderId="12" xfId="0" applyNumberFormat="1" applyFill="1" applyBorder="1" applyAlignment="1" applyProtection="1">
      <alignment horizontal="center"/>
    </xf>
    <xf numFmtId="1" fontId="0" fillId="15" borderId="14" xfId="0" applyNumberFormat="1" applyFill="1" applyBorder="1" applyAlignment="1" applyProtection="1">
      <alignment horizontal="center"/>
    </xf>
    <xf numFmtId="1" fontId="0" fillId="10" borderId="12" xfId="0" applyNumberFormat="1" applyFill="1" applyBorder="1" applyAlignment="1" applyProtection="1">
      <alignment horizontal="center"/>
    </xf>
    <xf numFmtId="1" fontId="0" fillId="10" borderId="14" xfId="0" applyNumberFormat="1" applyFill="1" applyBorder="1" applyAlignment="1" applyProtection="1">
      <alignment horizontal="center"/>
    </xf>
    <xf numFmtId="1" fontId="0" fillId="16" borderId="12" xfId="0" applyNumberFormat="1" applyFill="1" applyBorder="1" applyAlignment="1" applyProtection="1">
      <alignment horizontal="center"/>
    </xf>
    <xf numFmtId="1" fontId="0" fillId="16" borderId="14" xfId="0" applyNumberFormat="1" applyFill="1" applyBorder="1" applyAlignment="1" applyProtection="1">
      <alignment horizontal="center"/>
    </xf>
    <xf numFmtId="1" fontId="5" fillId="11" borderId="42" xfId="0" applyNumberFormat="1" applyFont="1" applyFill="1" applyBorder="1" applyAlignment="1" applyProtection="1">
      <alignment horizontal="center"/>
    </xf>
    <xf numFmtId="0" fontId="9" fillId="0" borderId="23" xfId="0" applyFont="1" applyBorder="1" applyAlignment="1" applyProtection="1"/>
    <xf numFmtId="1" fontId="9" fillId="9" borderId="23" xfId="0" quotePrefix="1" applyNumberFormat="1" applyFont="1" applyFill="1" applyBorder="1" applyAlignment="1" applyProtection="1">
      <alignment horizontal="center"/>
    </xf>
    <xf numFmtId="2" fontId="9" fillId="9" borderId="23" xfId="0" quotePrefix="1" applyNumberFormat="1" applyFont="1" applyFill="1" applyBorder="1" applyAlignment="1" applyProtection="1">
      <alignment horizontal="center"/>
    </xf>
    <xf numFmtId="1" fontId="9" fillId="9" borderId="39" xfId="0" quotePrefix="1" applyNumberFormat="1" applyFont="1" applyFill="1" applyBorder="1" applyAlignment="1" applyProtection="1">
      <alignment horizontal="center"/>
    </xf>
    <xf numFmtId="164" fontId="0" fillId="6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vertical="top"/>
      <protection locked="0"/>
    </xf>
    <xf numFmtId="0" fontId="12" fillId="17" borderId="44" xfId="0" applyFont="1" applyFill="1" applyBorder="1" applyAlignment="1" applyProtection="1">
      <alignment vertical="top"/>
      <protection locked="0"/>
    </xf>
    <xf numFmtId="0" fontId="7" fillId="3" borderId="12" xfId="0" applyNumberFormat="1" applyFont="1" applyFill="1" applyBorder="1" applyAlignment="1" applyProtection="1"/>
    <xf numFmtId="0" fontId="0" fillId="3" borderId="12" xfId="0" applyFill="1" applyBorder="1" applyAlignment="1" applyProtection="1"/>
    <xf numFmtId="0" fontId="0" fillId="7" borderId="12" xfId="0" applyFill="1" applyBorder="1" applyAlignment="1" applyProtection="1">
      <alignment horizontal="center" wrapText="1"/>
    </xf>
    <xf numFmtId="0" fontId="0" fillId="8" borderId="12" xfId="0" applyFill="1" applyBorder="1" applyAlignment="1" applyProtection="1">
      <alignment horizontal="center" wrapText="1"/>
    </xf>
    <xf numFmtId="0" fontId="0" fillId="10" borderId="12" xfId="0" applyFill="1" applyBorder="1" applyAlignment="1" applyProtection="1">
      <alignment horizontal="center" wrapText="1"/>
    </xf>
    <xf numFmtId="0" fontId="0" fillId="15" borderId="12" xfId="0" applyFill="1" applyBorder="1" applyAlignment="1" applyProtection="1">
      <alignment horizontal="center" wrapText="1"/>
    </xf>
    <xf numFmtId="0" fontId="0" fillId="9" borderId="12" xfId="0" applyFill="1" applyBorder="1" applyAlignment="1" applyProtection="1">
      <alignment horizontal="center" wrapText="1"/>
    </xf>
    <xf numFmtId="0" fontId="0" fillId="5" borderId="12" xfId="0" applyFill="1" applyBorder="1" applyAlignment="1" applyProtection="1">
      <alignment horizontal="center" wrapText="1"/>
    </xf>
    <xf numFmtId="0" fontId="0" fillId="8" borderId="24" xfId="0" applyFill="1" applyBorder="1" applyAlignment="1" applyProtection="1">
      <alignment horizontal="center"/>
    </xf>
    <xf numFmtId="1" fontId="0" fillId="8" borderId="24" xfId="0" applyNumberFormat="1" applyFill="1" applyBorder="1" applyAlignment="1" applyProtection="1">
      <alignment horizontal="center"/>
    </xf>
    <xf numFmtId="1" fontId="0" fillId="8" borderId="42" xfId="0" applyNumberFormat="1" applyFill="1" applyBorder="1" applyAlignment="1" applyProtection="1">
      <alignment horizontal="center"/>
    </xf>
    <xf numFmtId="0" fontId="0" fillId="7" borderId="24" xfId="0" applyFill="1" applyBorder="1" applyAlignment="1" applyProtection="1">
      <alignment horizontal="center"/>
    </xf>
    <xf numFmtId="1" fontId="0" fillId="7" borderId="24" xfId="0" applyNumberFormat="1" applyFill="1" applyBorder="1" applyAlignment="1" applyProtection="1">
      <alignment horizontal="center"/>
    </xf>
    <xf numFmtId="1" fontId="0" fillId="7" borderId="42" xfId="0" applyNumberFormat="1" applyFill="1" applyBorder="1" applyAlignment="1" applyProtection="1">
      <alignment horizontal="center"/>
    </xf>
    <xf numFmtId="2" fontId="0" fillId="7" borderId="26" xfId="0" applyNumberFormat="1" applyFill="1" applyBorder="1" applyAlignment="1" applyProtection="1">
      <alignment horizontal="center"/>
    </xf>
    <xf numFmtId="2" fontId="0" fillId="7" borderId="30" xfId="0" applyNumberFormat="1" applyFill="1" applyBorder="1" applyAlignment="1" applyProtection="1">
      <alignment horizontal="center"/>
    </xf>
    <xf numFmtId="0" fontId="0" fillId="7" borderId="25" xfId="0" applyFill="1" applyBorder="1" applyAlignment="1" applyProtection="1">
      <alignment horizontal="center" wrapText="1"/>
    </xf>
    <xf numFmtId="1" fontId="0" fillId="7" borderId="25" xfId="0" applyNumberFormat="1" applyFill="1" applyBorder="1" applyAlignment="1" applyProtection="1">
      <alignment horizontal="center"/>
    </xf>
    <xf numFmtId="2" fontId="0" fillId="8" borderId="26" xfId="0" applyNumberFormat="1" applyFill="1" applyBorder="1" applyAlignment="1" applyProtection="1">
      <alignment horizontal="center"/>
    </xf>
    <xf numFmtId="2" fontId="0" fillId="8" borderId="30" xfId="0" applyNumberForma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5" borderId="45" xfId="0" applyFill="1" applyBorder="1" applyAlignment="1" applyProtection="1">
      <alignment horizontal="center" wrapText="1"/>
    </xf>
    <xf numFmtId="1" fontId="0" fillId="5" borderId="45" xfId="0" applyNumberFormat="1" applyFill="1" applyBorder="1" applyAlignment="1" applyProtection="1">
      <alignment horizontal="center"/>
    </xf>
    <xf numFmtId="1" fontId="0" fillId="5" borderId="46" xfId="0" applyNumberFormat="1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 wrapText="1"/>
    </xf>
    <xf numFmtId="1" fontId="0" fillId="8" borderId="25" xfId="0" applyNumberFormat="1" applyFill="1" applyBorder="1" applyAlignment="1" applyProtection="1">
      <alignment horizontal="center"/>
    </xf>
    <xf numFmtId="1" fontId="0" fillId="8" borderId="31" xfId="0" applyNumberFormat="1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1" fontId="0" fillId="5" borderId="24" xfId="0" applyNumberFormat="1" applyFill="1" applyBorder="1" applyAlignment="1" applyProtection="1">
      <alignment horizontal="center"/>
    </xf>
    <xf numFmtId="1" fontId="0" fillId="5" borderId="42" xfId="0" applyNumberFormat="1" applyFill="1" applyBorder="1" applyAlignment="1" applyProtection="1">
      <alignment horizontal="center"/>
    </xf>
    <xf numFmtId="2" fontId="0" fillId="5" borderId="26" xfId="0" applyNumberFormat="1" applyFill="1" applyBorder="1" applyAlignment="1" applyProtection="1">
      <alignment horizontal="center"/>
    </xf>
    <xf numFmtId="2" fontId="0" fillId="5" borderId="30" xfId="0" applyNumberFormat="1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1" fontId="0" fillId="9" borderId="24" xfId="0" applyNumberFormat="1" applyFill="1" applyBorder="1" applyAlignment="1" applyProtection="1">
      <alignment horizontal="center"/>
    </xf>
    <xf numFmtId="1" fontId="0" fillId="9" borderId="42" xfId="0" applyNumberFormat="1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wrapText="1"/>
    </xf>
    <xf numFmtId="1" fontId="0" fillId="5" borderId="25" xfId="0" applyNumberFormat="1" applyFill="1" applyBorder="1" applyAlignment="1" applyProtection="1">
      <alignment horizontal="center"/>
    </xf>
    <xf numFmtId="1" fontId="0" fillId="5" borderId="31" xfId="0" applyNumberFormat="1" applyFill="1" applyBorder="1" applyAlignment="1" applyProtection="1">
      <alignment horizontal="center"/>
    </xf>
    <xf numFmtId="2" fontId="0" fillId="9" borderId="26" xfId="0" applyNumberFormat="1" applyFill="1" applyBorder="1" applyAlignment="1" applyProtection="1">
      <alignment horizontal="center"/>
    </xf>
    <xf numFmtId="2" fontId="0" fillId="9" borderId="30" xfId="0" applyNumberFormat="1" applyFill="1" applyBorder="1" applyAlignment="1" applyProtection="1">
      <alignment horizontal="center"/>
    </xf>
    <xf numFmtId="0" fontId="0" fillId="15" borderId="45" xfId="0" applyFill="1" applyBorder="1" applyAlignment="1" applyProtection="1">
      <alignment horizontal="center" wrapText="1"/>
    </xf>
    <xf numFmtId="1" fontId="0" fillId="15" borderId="45" xfId="0" applyNumberFormat="1" applyFill="1" applyBorder="1" applyAlignment="1" applyProtection="1">
      <alignment horizontal="center"/>
    </xf>
    <xf numFmtId="1" fontId="0" fillId="15" borderId="46" xfId="0" applyNumberFormat="1" applyFill="1" applyBorder="1" applyAlignment="1" applyProtection="1">
      <alignment horizontal="center"/>
    </xf>
    <xf numFmtId="0" fontId="0" fillId="10" borderId="45" xfId="0" applyFill="1" applyBorder="1" applyAlignment="1" applyProtection="1">
      <alignment horizontal="center" wrapText="1"/>
    </xf>
    <xf numFmtId="1" fontId="0" fillId="10" borderId="45" xfId="0" applyNumberFormat="1" applyFill="1" applyBorder="1" applyAlignment="1" applyProtection="1">
      <alignment horizontal="center"/>
    </xf>
    <xf numFmtId="1" fontId="0" fillId="10" borderId="46" xfId="0" applyNumberFormat="1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 wrapText="1"/>
    </xf>
    <xf numFmtId="1" fontId="0" fillId="9" borderId="25" xfId="0" applyNumberFormat="1" applyFill="1" applyBorder="1" applyAlignment="1" applyProtection="1">
      <alignment horizontal="center"/>
    </xf>
    <xf numFmtId="1" fontId="0" fillId="9" borderId="31" xfId="0" applyNumberFormat="1" applyFill="1" applyBorder="1" applyAlignment="1" applyProtection="1">
      <alignment horizontal="center"/>
    </xf>
    <xf numFmtId="0" fontId="0" fillId="15" borderId="24" xfId="0" applyFill="1" applyBorder="1" applyAlignment="1" applyProtection="1">
      <alignment horizontal="center"/>
    </xf>
    <xf numFmtId="1" fontId="0" fillId="15" borderId="24" xfId="0" applyNumberFormat="1" applyFill="1" applyBorder="1" applyAlignment="1" applyProtection="1">
      <alignment horizontal="center"/>
    </xf>
    <xf numFmtId="1" fontId="0" fillId="15" borderId="42" xfId="0" applyNumberFormat="1" applyFill="1" applyBorder="1" applyAlignment="1" applyProtection="1">
      <alignment horizontal="center"/>
    </xf>
    <xf numFmtId="2" fontId="0" fillId="15" borderId="26" xfId="0" applyNumberFormat="1" applyFill="1" applyBorder="1" applyAlignment="1" applyProtection="1">
      <alignment horizontal="center"/>
    </xf>
    <xf numFmtId="2" fontId="0" fillId="15" borderId="30" xfId="0" applyNumberFormat="1" applyFill="1" applyBorder="1" applyAlignment="1" applyProtection="1">
      <alignment horizontal="center"/>
    </xf>
    <xf numFmtId="0" fontId="0" fillId="10" borderId="24" xfId="0" applyFill="1" applyBorder="1" applyAlignment="1" applyProtection="1">
      <alignment horizontal="center"/>
    </xf>
    <xf numFmtId="1" fontId="0" fillId="10" borderId="24" xfId="0" applyNumberFormat="1" applyFill="1" applyBorder="1" applyAlignment="1" applyProtection="1">
      <alignment horizontal="center"/>
    </xf>
    <xf numFmtId="1" fontId="0" fillId="10" borderId="42" xfId="0" applyNumberFormat="1" applyFill="1" applyBorder="1" applyAlignment="1" applyProtection="1">
      <alignment horizontal="center"/>
    </xf>
    <xf numFmtId="2" fontId="0" fillId="10" borderId="24" xfId="0" applyNumberFormat="1" applyFill="1" applyBorder="1" applyAlignment="1" applyProtection="1">
      <alignment horizontal="center"/>
    </xf>
    <xf numFmtId="2" fontId="0" fillId="10" borderId="42" xfId="0" applyNumberFormat="1" applyFill="1" applyBorder="1" applyAlignment="1" applyProtection="1">
      <alignment horizontal="center"/>
    </xf>
    <xf numFmtId="1" fontId="0" fillId="15" borderId="25" xfId="0" applyNumberFormat="1" applyFill="1" applyBorder="1" applyAlignment="1" applyProtection="1">
      <alignment horizontal="center"/>
    </xf>
    <xf numFmtId="1" fontId="0" fillId="15" borderId="31" xfId="0" applyNumberFormat="1" applyFill="1" applyBorder="1" applyAlignment="1" applyProtection="1">
      <alignment horizontal="center"/>
    </xf>
    <xf numFmtId="0" fontId="0" fillId="15" borderId="25" xfId="0" applyFill="1" applyBorder="1" applyAlignment="1" applyProtection="1">
      <alignment horizontal="center" wrapText="1"/>
    </xf>
    <xf numFmtId="0" fontId="0" fillId="10" borderId="25" xfId="0" applyFill="1" applyBorder="1" applyAlignment="1" applyProtection="1">
      <alignment horizontal="center" wrapText="1"/>
    </xf>
    <xf numFmtId="1" fontId="0" fillId="10" borderId="25" xfId="0" applyNumberFormat="1" applyFill="1" applyBorder="1" applyAlignment="1" applyProtection="1">
      <alignment horizontal="center"/>
    </xf>
    <xf numFmtId="1" fontId="0" fillId="10" borderId="31" xfId="0" applyNumberFormat="1" applyFill="1" applyBorder="1" applyAlignment="1" applyProtection="1">
      <alignment horizontal="center"/>
    </xf>
    <xf numFmtId="0" fontId="0" fillId="4" borderId="0" xfId="0" applyFill="1" applyAlignment="1" applyProtection="1"/>
    <xf numFmtId="0" fontId="7" fillId="4" borderId="0" xfId="0" applyNumberFormat="1" applyFont="1" applyFill="1" applyBorder="1" applyAlignment="1" applyProtection="1">
      <alignment horizontal="center"/>
    </xf>
    <xf numFmtId="0" fontId="0" fillId="18" borderId="0" xfId="0" applyFill="1" applyAlignment="1" applyProtection="1"/>
    <xf numFmtId="0" fontId="3" fillId="0" borderId="10" xfId="0" applyNumberFormat="1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6" borderId="12" xfId="0" applyNumberFormat="1" applyFill="1" applyBorder="1" applyAlignment="1" applyProtection="1">
      <alignment horizontal="center"/>
    </xf>
    <xf numFmtId="0" fontId="0" fillId="16" borderId="44" xfId="0" applyFill="1" applyBorder="1" applyAlignment="1" applyProtection="1">
      <alignment horizontal="center"/>
    </xf>
    <xf numFmtId="0" fontId="0" fillId="16" borderId="47" xfId="0" applyFill="1" applyBorder="1" applyAlignment="1" applyProtection="1">
      <alignment horizontal="center"/>
    </xf>
    <xf numFmtId="0" fontId="6" fillId="12" borderId="48" xfId="0" applyFont="1" applyFill="1" applyBorder="1" applyAlignment="1" applyProtection="1">
      <alignment horizontal="center"/>
    </xf>
    <xf numFmtId="0" fontId="6" fillId="12" borderId="44" xfId="0" applyFont="1" applyFill="1" applyBorder="1" applyAlignment="1" applyProtection="1">
      <alignment horizontal="center"/>
    </xf>
    <xf numFmtId="0" fontId="6" fillId="12" borderId="39" xfId="0" applyFont="1" applyFill="1" applyBorder="1" applyAlignment="1" applyProtection="1">
      <alignment horizontal="center" wrapText="1"/>
    </xf>
    <xf numFmtId="1" fontId="6" fillId="12" borderId="15" xfId="0" applyNumberFormat="1" applyFont="1" applyFill="1" applyBorder="1" applyAlignment="1" applyProtection="1">
      <alignment horizontal="center"/>
    </xf>
    <xf numFmtId="1" fontId="6" fillId="12" borderId="16" xfId="0" applyNumberFormat="1" applyFont="1" applyFill="1" applyBorder="1" applyAlignment="1" applyProtection="1">
      <alignment horizontal="center"/>
    </xf>
    <xf numFmtId="0" fontId="6" fillId="12" borderId="10" xfId="0" applyFont="1" applyFill="1" applyBorder="1" applyAlignment="1" applyProtection="1">
      <alignment horizontal="center"/>
    </xf>
    <xf numFmtId="1" fontId="6" fillId="12" borderId="12" xfId="0" applyNumberFormat="1" applyFont="1" applyFill="1" applyBorder="1" applyAlignment="1" applyProtection="1">
      <alignment horizontal="center"/>
    </xf>
    <xf numFmtId="1" fontId="6" fillId="12" borderId="14" xfId="0" applyNumberFormat="1" applyFont="1" applyFill="1" applyBorder="1" applyAlignment="1" applyProtection="1">
      <alignment horizontal="center"/>
    </xf>
    <xf numFmtId="0" fontId="3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13" borderId="38" xfId="0" applyFont="1" applyFill="1" applyBorder="1" applyAlignment="1" applyProtection="1">
      <alignment horizontal="center"/>
    </xf>
    <xf numFmtId="0" fontId="9" fillId="13" borderId="32" xfId="0" quotePrefix="1" applyNumberFormat="1" applyFont="1" applyFill="1" applyBorder="1" applyAlignment="1" applyProtection="1">
      <alignment horizontal="center"/>
    </xf>
    <xf numFmtId="0" fontId="9" fillId="0" borderId="32" xfId="0" applyFont="1" applyBorder="1" applyAlignment="1" applyProtection="1"/>
    <xf numFmtId="0" fontId="9" fillId="13" borderId="32" xfId="0" applyFont="1" applyFill="1" applyBorder="1" applyAlignment="1" applyProtection="1">
      <alignment horizontal="center"/>
    </xf>
    <xf numFmtId="1" fontId="9" fillId="13" borderId="32" xfId="0" quotePrefix="1" applyNumberFormat="1" applyFont="1" applyFill="1" applyBorder="1" applyAlignment="1" applyProtection="1">
      <alignment horizontal="center"/>
    </xf>
    <xf numFmtId="2" fontId="9" fillId="13" borderId="32" xfId="0" quotePrefix="1" applyNumberFormat="1" applyFont="1" applyFill="1" applyBorder="1" applyAlignment="1" applyProtection="1">
      <alignment horizontal="center"/>
    </xf>
    <xf numFmtId="1" fontId="9" fillId="13" borderId="43" xfId="0" quotePrefix="1" applyNumberFormat="1" applyFont="1" applyFill="1" applyBorder="1" applyAlignment="1" applyProtection="1">
      <alignment horizontal="center"/>
    </xf>
    <xf numFmtId="0" fontId="0" fillId="6" borderId="13" xfId="0" applyNumberFormat="1" applyFont="1" applyFill="1" applyBorder="1" applyAlignment="1" applyProtection="1">
      <alignment horizontal="center" vertical="top"/>
      <protection locked="0"/>
    </xf>
    <xf numFmtId="0" fontId="12" fillId="17" borderId="49" xfId="0" applyFont="1" applyFill="1" applyBorder="1" applyAlignment="1" applyProtection="1">
      <alignment vertical="top"/>
      <protection locked="0"/>
    </xf>
    <xf numFmtId="2" fontId="0" fillId="6" borderId="14" xfId="0" applyNumberFormat="1" applyFont="1" applyFill="1" applyBorder="1" applyAlignment="1" applyProtection="1">
      <alignment horizontal="center" vertical="top"/>
      <protection locked="0"/>
    </xf>
    <xf numFmtId="164" fontId="0" fillId="6" borderId="14" xfId="0" applyNumberFormat="1" applyFill="1" applyBorder="1" applyAlignment="1" applyProtection="1">
      <alignment horizontal="center"/>
    </xf>
    <xf numFmtId="1" fontId="0" fillId="6" borderId="14" xfId="0" applyNumberFormat="1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0" fontId="0" fillId="20" borderId="12" xfId="0" applyFill="1" applyBorder="1" applyAlignment="1" applyProtection="1"/>
    <xf numFmtId="0" fontId="0" fillId="19" borderId="12" xfId="0" applyNumberFormat="1" applyFont="1" applyFill="1" applyBorder="1" applyAlignment="1" applyProtection="1">
      <alignment vertical="top"/>
      <protection locked="0"/>
    </xf>
    <xf numFmtId="0" fontId="0" fillId="19" borderId="12" xfId="0" applyFill="1" applyBorder="1" applyAlignment="1" applyProtection="1"/>
    <xf numFmtId="0" fontId="0" fillId="18" borderId="12" xfId="0" applyFill="1" applyBorder="1" applyAlignment="1" applyProtection="1"/>
    <xf numFmtId="0" fontId="9" fillId="7" borderId="37" xfId="0" applyFont="1" applyFill="1" applyBorder="1" applyAlignment="1" applyProtection="1">
      <alignment horizontal="center"/>
    </xf>
    <xf numFmtId="0" fontId="9" fillId="7" borderId="23" xfId="0" quotePrefix="1" applyNumberFormat="1" applyFont="1" applyFill="1" applyBorder="1" applyAlignment="1" applyProtection="1">
      <alignment horizontal="center"/>
    </xf>
    <xf numFmtId="0" fontId="9" fillId="7" borderId="23" xfId="0" applyFont="1" applyFill="1" applyBorder="1" applyAlignment="1" applyProtection="1"/>
    <xf numFmtId="0" fontId="9" fillId="7" borderId="23" xfId="0" applyFont="1" applyFill="1" applyBorder="1" applyAlignment="1" applyProtection="1">
      <alignment horizontal="center"/>
    </xf>
    <xf numFmtId="1" fontId="9" fillId="7" borderId="23" xfId="0" quotePrefix="1" applyNumberFormat="1" applyFont="1" applyFill="1" applyBorder="1" applyAlignment="1" applyProtection="1">
      <alignment horizontal="center"/>
    </xf>
    <xf numFmtId="2" fontId="9" fillId="7" borderId="23" xfId="0" quotePrefix="1" applyNumberFormat="1" applyFont="1" applyFill="1" applyBorder="1" applyAlignment="1" applyProtection="1">
      <alignment horizontal="center"/>
    </xf>
    <xf numFmtId="1" fontId="9" fillId="7" borderId="39" xfId="0" quotePrefix="1" applyNumberFormat="1" applyFont="1" applyFill="1" applyBorder="1" applyAlignment="1" applyProtection="1">
      <alignment horizontal="center"/>
    </xf>
    <xf numFmtId="0" fontId="9" fillId="6" borderId="37" xfId="0" applyFont="1" applyFill="1" applyBorder="1" applyAlignment="1" applyProtection="1">
      <alignment horizontal="center"/>
    </xf>
    <xf numFmtId="0" fontId="9" fillId="6" borderId="23" xfId="0" quotePrefix="1" applyNumberFormat="1" applyFont="1" applyFill="1" applyBorder="1" applyAlignment="1" applyProtection="1">
      <alignment horizontal="center"/>
    </xf>
    <xf numFmtId="0" fontId="9" fillId="6" borderId="23" xfId="0" applyFont="1" applyFill="1" applyBorder="1" applyAlignment="1" applyProtection="1"/>
    <xf numFmtId="0" fontId="9" fillId="6" borderId="23" xfId="0" applyFont="1" applyFill="1" applyBorder="1" applyAlignment="1" applyProtection="1">
      <alignment horizontal="center"/>
    </xf>
    <xf numFmtId="1" fontId="9" fillId="6" borderId="23" xfId="0" quotePrefix="1" applyNumberFormat="1" applyFont="1" applyFill="1" applyBorder="1" applyAlignment="1" applyProtection="1">
      <alignment horizontal="center"/>
    </xf>
    <xf numFmtId="2" fontId="9" fillId="6" borderId="23" xfId="0" quotePrefix="1" applyNumberFormat="1" applyFont="1" applyFill="1" applyBorder="1" applyAlignment="1" applyProtection="1">
      <alignment horizontal="center"/>
    </xf>
    <xf numFmtId="1" fontId="9" fillId="6" borderId="39" xfId="0" quotePrefix="1" applyNumberFormat="1" applyFont="1" applyFill="1" applyBorder="1" applyAlignment="1" applyProtection="1">
      <alignment horizontal="center"/>
    </xf>
    <xf numFmtId="0" fontId="3" fillId="13" borderId="0" xfId="0" applyFont="1" applyFill="1" applyAlignment="1" applyProtection="1">
      <alignment vertical="center"/>
    </xf>
    <xf numFmtId="0" fontId="8" fillId="14" borderId="33" xfId="0" applyFont="1" applyFill="1" applyBorder="1" applyAlignment="1" applyProtection="1">
      <alignment horizontal="center"/>
    </xf>
    <xf numFmtId="0" fontId="8" fillId="14" borderId="34" xfId="0" applyFont="1" applyFill="1" applyBorder="1" applyAlignment="1" applyProtection="1">
      <alignment horizontal="center"/>
    </xf>
    <xf numFmtId="0" fontId="8" fillId="14" borderId="35" xfId="0" applyFont="1" applyFill="1" applyBorder="1" applyAlignment="1" applyProtection="1">
      <alignment horizontal="center"/>
    </xf>
    <xf numFmtId="0" fontId="8" fillId="21" borderId="33" xfId="0" applyFont="1" applyFill="1" applyBorder="1" applyAlignment="1" applyProtection="1">
      <alignment horizontal="center"/>
    </xf>
    <xf numFmtId="0" fontId="8" fillId="21" borderId="34" xfId="0" applyFont="1" applyFill="1" applyBorder="1" applyAlignment="1" applyProtection="1">
      <alignment horizontal="center"/>
    </xf>
    <xf numFmtId="0" fontId="8" fillId="21" borderId="35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3" fillId="14" borderId="33" xfId="0" applyFont="1" applyFill="1" applyBorder="1" applyAlignment="1" applyProtection="1">
      <alignment horizontal="center"/>
    </xf>
    <xf numFmtId="0" fontId="3" fillId="14" borderId="34" xfId="0" applyFont="1" applyFill="1" applyBorder="1" applyAlignment="1" applyProtection="1">
      <alignment horizontal="center"/>
    </xf>
    <xf numFmtId="0" fontId="3" fillId="14" borderId="35" xfId="0" applyFont="1" applyFill="1" applyBorder="1" applyAlignment="1" applyProtection="1">
      <alignment horizontal="center"/>
    </xf>
    <xf numFmtId="0" fontId="3" fillId="14" borderId="3" xfId="0" applyFont="1" applyFill="1" applyBorder="1" applyAlignment="1" applyProtection="1">
      <alignment horizontal="center"/>
    </xf>
    <xf numFmtId="0" fontId="3" fillId="14" borderId="4" xfId="0" applyFont="1" applyFill="1" applyBorder="1" applyAlignment="1" applyProtection="1">
      <alignment horizontal="center"/>
    </xf>
    <xf numFmtId="0" fontId="3" fillId="14" borderId="5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6" fillId="12" borderId="3" xfId="0" applyFont="1" applyFill="1" applyBorder="1" applyAlignment="1" applyProtection="1">
      <alignment horizontal="center"/>
    </xf>
    <xf numFmtId="0" fontId="6" fillId="12" borderId="4" xfId="0" applyFont="1" applyFill="1" applyBorder="1" applyAlignment="1" applyProtection="1">
      <alignment horizontal="center"/>
    </xf>
    <xf numFmtId="0" fontId="6" fillId="12" borderId="5" xfId="0" applyFont="1" applyFill="1" applyBorder="1" applyAlignment="1" applyProtection="1">
      <alignment horizontal="center"/>
    </xf>
    <xf numFmtId="0" fontId="7" fillId="3" borderId="45" xfId="0" applyNumberFormat="1" applyFont="1" applyFill="1" applyBorder="1" applyAlignment="1" applyProtection="1">
      <alignment horizontal="center"/>
    </xf>
    <xf numFmtId="0" fontId="7" fillId="3" borderId="24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9" fillId="13" borderId="23" xfId="0" applyFont="1" applyFill="1" applyBorder="1" applyAlignment="1" applyProtection="1"/>
    <xf numFmtId="0" fontId="9" fillId="13" borderId="37" xfId="0" applyFont="1" applyFill="1" applyBorder="1" applyAlignment="1" applyProtection="1">
      <alignment horizontal="center"/>
    </xf>
    <xf numFmtId="0" fontId="9" fillId="13" borderId="23" xfId="0" quotePrefix="1" applyNumberFormat="1" applyFont="1" applyFill="1" applyBorder="1" applyAlignment="1" applyProtection="1">
      <alignment horizontal="center"/>
    </xf>
    <xf numFmtId="0" fontId="9" fillId="13" borderId="23" xfId="0" applyFont="1" applyFill="1" applyBorder="1" applyAlignment="1" applyProtection="1">
      <alignment horizontal="center"/>
    </xf>
    <xf numFmtId="1" fontId="9" fillId="13" borderId="23" xfId="0" quotePrefix="1" applyNumberFormat="1" applyFont="1" applyFill="1" applyBorder="1" applyAlignment="1" applyProtection="1">
      <alignment horizontal="center"/>
    </xf>
    <xf numFmtId="2" fontId="9" fillId="13" borderId="23" xfId="0" quotePrefix="1" applyNumberFormat="1" applyFont="1" applyFill="1" applyBorder="1" applyAlignment="1" applyProtection="1">
      <alignment horizontal="center"/>
    </xf>
    <xf numFmtId="0" fontId="9" fillId="9" borderId="37" xfId="0" applyFont="1" applyFill="1" applyBorder="1" applyAlignment="1" applyProtection="1">
      <alignment horizontal="center"/>
    </xf>
    <xf numFmtId="0" fontId="9" fillId="9" borderId="23" xfId="0" applyFont="1" applyFill="1" applyBorder="1" applyAlignment="1" applyProtection="1"/>
    <xf numFmtId="0" fontId="9" fillId="9" borderId="23" xfId="0" quotePrefix="1" applyNumberFormat="1" applyFont="1" applyFill="1" applyBorder="1" applyAlignment="1" applyProtection="1">
      <alignment horizontal="center"/>
    </xf>
    <xf numFmtId="0" fontId="9" fillId="9" borderId="23" xfId="0" applyFont="1" applyFill="1" applyBorder="1" applyAlignment="1" applyProtection="1">
      <alignment horizontal="center"/>
    </xf>
    <xf numFmtId="1" fontId="9" fillId="13" borderId="39" xfId="0" quotePrefix="1" applyNumberFormat="1" applyFont="1" applyFill="1" applyBorder="1" applyAlignment="1" applyProtection="1">
      <alignment horizontal="center"/>
    </xf>
    <xf numFmtId="0" fontId="9" fillId="0" borderId="23" xfId="0" applyFont="1" applyBorder="1" applyAlignment="1" applyProtection="1"/>
    <xf numFmtId="1" fontId="9" fillId="9" borderId="23" xfId="0" quotePrefix="1" applyNumberFormat="1" applyFont="1" applyFill="1" applyBorder="1" applyAlignment="1" applyProtection="1">
      <alignment horizontal="center"/>
    </xf>
    <xf numFmtId="2" fontId="9" fillId="9" borderId="23" xfId="0" quotePrefix="1" applyNumberFormat="1" applyFont="1" applyFill="1" applyBorder="1" applyAlignment="1" applyProtection="1">
      <alignment horizontal="center"/>
    </xf>
    <xf numFmtId="1" fontId="9" fillId="9" borderId="39" xfId="0" quotePrefix="1" applyNumberFormat="1" applyFont="1" applyFill="1" applyBorder="1" applyAlignment="1" applyProtection="1">
      <alignment horizontal="center"/>
    </xf>
    <xf numFmtId="0" fontId="9" fillId="16" borderId="37" xfId="0" applyFont="1" applyFill="1" applyBorder="1" applyAlignment="1" applyProtection="1">
      <alignment horizontal="center"/>
    </xf>
    <xf numFmtId="0" fontId="9" fillId="16" borderId="23" xfId="0" quotePrefix="1" applyNumberFormat="1" applyFont="1" applyFill="1" applyBorder="1" applyAlignment="1" applyProtection="1">
      <alignment horizontal="center"/>
    </xf>
    <xf numFmtId="0" fontId="9" fillId="16" borderId="23" xfId="0" applyFont="1" applyFill="1" applyBorder="1" applyAlignment="1" applyProtection="1"/>
    <xf numFmtId="0" fontId="9" fillId="16" borderId="23" xfId="0" applyFont="1" applyFill="1" applyBorder="1" applyAlignment="1" applyProtection="1">
      <alignment horizontal="center"/>
    </xf>
    <xf numFmtId="1" fontId="9" fillId="16" borderId="23" xfId="0" quotePrefix="1" applyNumberFormat="1" applyFont="1" applyFill="1" applyBorder="1" applyAlignment="1" applyProtection="1">
      <alignment horizontal="center"/>
    </xf>
    <xf numFmtId="2" fontId="9" fillId="16" borderId="23" xfId="0" quotePrefix="1" applyNumberFormat="1" applyFont="1" applyFill="1" applyBorder="1" applyAlignment="1" applyProtection="1">
      <alignment horizontal="center"/>
    </xf>
    <xf numFmtId="1" fontId="9" fillId="16" borderId="39" xfId="0" quotePrefix="1" applyNumberFormat="1" applyFont="1" applyFill="1" applyBorder="1" applyAlignment="1" applyProtection="1">
      <alignment horizontal="center"/>
    </xf>
  </cellXfs>
  <cellStyles count="4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Normal" xfId="0" builtinId="0"/>
    <cellStyle name="Normal 2" xfId="109"/>
    <cellStyle name="Normal 2 2" xfId="318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selection activeCell="D14" sqref="D14"/>
    </sheetView>
  </sheetViews>
  <sheetFormatPr defaultRowHeight="15.75" x14ac:dyDescent="0.25"/>
  <cols>
    <col min="1" max="1" width="2.625" customWidth="1"/>
    <col min="2" max="2" width="12.125" bestFit="1" customWidth="1"/>
    <col min="3" max="3" width="10.875" style="14" customWidth="1"/>
    <col min="4" max="4" width="16.5" customWidth="1"/>
    <col min="5" max="5" width="9.625" customWidth="1"/>
    <col min="6" max="6" width="11"/>
    <col min="7" max="7" width="8.875" bestFit="1" customWidth="1"/>
    <col min="8" max="8" width="12.5" customWidth="1"/>
  </cols>
  <sheetData>
    <row r="1" spans="1:18" s="14" customFormat="1" ht="16.5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14" t="s">
        <v>45</v>
      </c>
    </row>
    <row r="2" spans="1:18" s="14" customFormat="1" ht="21.75" thickBot="1" x14ac:dyDescent="0.4">
      <c r="A2" s="37"/>
      <c r="B2" s="218" t="str">
        <f xml:space="preserve"> SeriesName &amp; " - Round " &amp; RoundsRun &amp; " of 6  (Overall)"</f>
        <v>Slot.it Le Mans 90's GT - Round 2 of 6  (Overall)</v>
      </c>
      <c r="C2" s="219"/>
      <c r="D2" s="219"/>
      <c r="E2" s="219"/>
      <c r="F2" s="219"/>
      <c r="G2" s="219"/>
      <c r="H2" s="219"/>
      <c r="I2" s="220"/>
      <c r="J2" s="37"/>
      <c r="K2" s="218"/>
      <c r="L2" s="219"/>
      <c r="M2" s="219"/>
      <c r="N2" s="219"/>
      <c r="O2" s="219"/>
      <c r="P2" s="219"/>
      <c r="Q2" s="219"/>
      <c r="R2" s="220"/>
    </row>
    <row r="3" spans="1:18" s="14" customFormat="1" ht="46.5" x14ac:dyDescent="0.35">
      <c r="A3" s="37"/>
      <c r="B3" s="2" t="s">
        <v>0</v>
      </c>
      <c r="C3" s="20" t="s">
        <v>10</v>
      </c>
      <c r="D3" s="3" t="s">
        <v>1</v>
      </c>
      <c r="E3" s="5" t="s">
        <v>3</v>
      </c>
      <c r="F3" s="5" t="s">
        <v>11</v>
      </c>
      <c r="G3" s="4" t="s">
        <v>13</v>
      </c>
      <c r="H3" s="5" t="s">
        <v>2</v>
      </c>
      <c r="I3" s="19" t="s">
        <v>14</v>
      </c>
      <c r="J3" s="37"/>
      <c r="K3" s="2"/>
      <c r="L3" s="20"/>
      <c r="M3" s="3"/>
      <c r="N3" s="5"/>
      <c r="O3" s="5"/>
      <c r="P3" s="4"/>
      <c r="Q3" s="5"/>
      <c r="R3" s="19"/>
    </row>
    <row r="4" spans="1:18" s="14" customFormat="1" ht="23.25" x14ac:dyDescent="0.35">
      <c r="A4" s="37"/>
      <c r="B4" s="241">
        <f>IF(ISERROR(RANK(E4,$E$4:$E$15)),"",RANK(E4,$E$4:$E$15))</f>
        <v>1</v>
      </c>
      <c r="C4" s="242" t="str">
        <f>IF(D4&lt;&gt;"",IF(IF(RoundsRun=2,VLOOKUP(D4,SeriesSummary,14,FALSE),IF(RoundsRun=3,VLOOKUP(D4,SeriesSummary,22,FALSE),IF(RoundsRun=4,VLOOKUP(D4,SeriesSummary,30,FALSE),IF(RoundsRun=5,VLOOKUP(D4,SeriesSummary,38,FALSE),IF(RoundsRun=6,VLOOKUP(D4,SeriesSummary,46,FALSE),"-")))))&gt;0,"+"&amp;IF(RoundsRun=2,VLOOKUP(D4,SeriesSummary,14,FALSE),IF(RoundsRun=3,VLOOKUP(D4,SeriesSummary,22,FALSE),IF(RoundsRun=4,VLOOKUP(D4,SeriesSummary,30,FALSE),IF(RoundsRun=5,VLOOKUP(D4,SeriesSummary,38,FALSE),IF(RoundsRun=6,VLOOKUP(D4,SeriesSummary,46,FALSE),"-"))))),IF((IF(RoundsRun=2,VLOOKUP(D4,SeriesSummary,14,FALSE),IF(RoundsRun=3,VLOOKUP(D4,SeriesSummary,22,FALSE),IF(RoundsRun=4,VLOOKUP(D4,SeriesSummary,30,FALSE),IF(RoundsRun=5,VLOOKUP(D4,SeriesSummary,38,FALSE),IF(RoundsRun=6,VLOOKUP(D4,SeriesSummary,46,FALSE),"-"))))))=0,"-",(IF(RoundsRun=2,VLOOKUP(D4,SeriesSummary,14,FALSE),IF(RoundsRun=3,VLOOKUP(D4,SeriesSummary,22,FALSE),IF(RoundsRun=4,VLOOKUP(D4,SeriesSummary,30,FALSE),IF(RoundsRun=5,VLOOKUP(D4,SeriesSummary,38,FALSE),IF(RoundsRun=6,VLOOKUP(D4,SeriesSummary,46,FALSE),"-")))))))),"")</f>
        <v>+1</v>
      </c>
      <c r="D4" s="240" t="s">
        <v>27</v>
      </c>
      <c r="E4" s="242">
        <f>IF(D4&lt;&gt;"",IF(ISNA(VLOOKUP($D4,SeriesSummary,55,FALSE)),"-",VLOOKUP($D4,SeriesSummary,55,FALSE)),"")</f>
        <v>19</v>
      </c>
      <c r="F4" s="243" t="s">
        <v>12</v>
      </c>
      <c r="G4" s="244">
        <f>IF(ISNA(VLOOKUP($D4,SeriesSummary,47,FALSE)),"",VLOOKUP($D4,SeriesSummary,47,FALSE))</f>
        <v>2</v>
      </c>
      <c r="H4" s="245">
        <f>IF(ISNA(VLOOKUP($D4,SeriesSummary,57,FALSE)),"",VLOOKUP($D4,SeriesSummary,57,FALSE))</f>
        <v>443.58000000000004</v>
      </c>
      <c r="I4" s="250">
        <f>IF(ISNA(VLOOKUP($D4,SeriesSummary,56,FALSE)),"",VLOOKUP($D4,SeriesSummary,56,FALSE))</f>
        <v>1</v>
      </c>
      <c r="J4" s="37"/>
      <c r="K4" s="38"/>
      <c r="L4" s="39"/>
      <c r="M4" s="85"/>
      <c r="N4" s="39"/>
      <c r="O4" s="40"/>
      <c r="P4" s="41"/>
      <c r="Q4" s="42"/>
      <c r="R4" s="47"/>
    </row>
    <row r="5" spans="1:18" s="14" customFormat="1" ht="23.25" x14ac:dyDescent="0.35">
      <c r="A5" s="37"/>
      <c r="B5" s="255">
        <v>2</v>
      </c>
      <c r="C5" s="256" t="str">
        <f>IF(D5&lt;&gt;"",IF(IF(RoundsRun=2,VLOOKUP(D5,SeriesSummary,14,FALSE),IF(RoundsRun=3,VLOOKUP(D5,SeriesSummary,22,FALSE),IF(RoundsRun=4,VLOOKUP(D5,SeriesSummary,30,FALSE),IF(RoundsRun=5,VLOOKUP(D5,SeriesSummary,38,FALSE),IF(RoundsRun=6,VLOOKUP(D5,SeriesSummary,46,FALSE),"-")))))&gt;0,"+"&amp;IF(RoundsRun=2,VLOOKUP(D5,SeriesSummary,14,FALSE),IF(RoundsRun=3,VLOOKUP(D5,SeriesSummary,22,FALSE),IF(RoundsRun=4,VLOOKUP(D5,SeriesSummary,30,FALSE),IF(RoundsRun=5,VLOOKUP(D5,SeriesSummary,38,FALSE),IF(RoundsRun=6,VLOOKUP(D5,SeriesSummary,46,FALSE),"-"))))),IF((IF(RoundsRun=2,VLOOKUP(D5,SeriesSummary,14,FALSE),IF(RoundsRun=3,VLOOKUP(D5,SeriesSummary,22,FALSE),IF(RoundsRun=4,VLOOKUP(D5,SeriesSummary,30,FALSE),IF(RoundsRun=5,VLOOKUP(D5,SeriesSummary,38,FALSE),IF(RoundsRun=6,VLOOKUP(D5,SeriesSummary,46,FALSE),"-"))))))=0,"-",(IF(RoundsRun=2,VLOOKUP(D5,SeriesSummary,14,FALSE),IF(RoundsRun=3,VLOOKUP(D5,SeriesSummary,22,FALSE),IF(RoundsRun=4,VLOOKUP(D5,SeriesSummary,30,FALSE),IF(RoundsRun=5,VLOOKUP(D5,SeriesSummary,38,FALSE),IF(RoundsRun=6,VLOOKUP(D5,SeriesSummary,46,FALSE),"-")))))))),"")</f>
        <v>-</v>
      </c>
      <c r="D5" s="257" t="s">
        <v>26</v>
      </c>
      <c r="E5" s="256">
        <f>IF(D5&lt;&gt;"",IF(ISNA(VLOOKUP($D5,SeriesSummary,55,FALSE)),"-",VLOOKUP($D5,SeriesSummary,55,FALSE)),"")</f>
        <v>19</v>
      </c>
      <c r="F5" s="258">
        <f>IF(ISERROR(E5-$E$19),"",E5-$E$19)</f>
        <v>0</v>
      </c>
      <c r="G5" s="259">
        <f>IF(ISNA(VLOOKUP($D5,SeriesSummary,47,FALSE)),"",VLOOKUP($D5,SeriesSummary,47,FALSE))</f>
        <v>2</v>
      </c>
      <c r="H5" s="260">
        <f>IF(ISNA(VLOOKUP($D5,SeriesSummary,57,FALSE)),"",VLOOKUP($D5,SeriesSummary,57,FALSE))</f>
        <v>435.40999999999997</v>
      </c>
      <c r="I5" s="261">
        <f>IF(ISNA(VLOOKUP($D5,SeriesSummary,56,FALSE)),"",VLOOKUP($D5,SeriesSummary,56,FALSE))</f>
        <v>1</v>
      </c>
      <c r="J5" s="37"/>
      <c r="K5" s="43"/>
      <c r="L5" s="45"/>
      <c r="M5" s="44"/>
      <c r="N5" s="45"/>
      <c r="O5" s="46"/>
      <c r="P5" s="86"/>
      <c r="Q5" s="87"/>
      <c r="R5" s="88"/>
    </row>
    <row r="6" spans="1:18" s="14" customFormat="1" ht="23.25" x14ac:dyDescent="0.35">
      <c r="A6" s="37"/>
      <c r="B6" s="241">
        <f>IF(ISERROR(RANK(E6,$E$4:$E$15)),"",RANK(E6,$E$4:$E$15))</f>
        <v>3</v>
      </c>
      <c r="C6" s="242" t="str">
        <f>IF(D6&lt;&gt;"",IF(IF(RoundsRun=2,VLOOKUP(D6,SeriesSummary,14,FALSE),IF(RoundsRun=3,VLOOKUP(D6,SeriesSummary,22,FALSE),IF(RoundsRun=4,VLOOKUP(D6,SeriesSummary,30,FALSE),IF(RoundsRun=5,VLOOKUP(D6,SeriesSummary,38,FALSE),IF(RoundsRun=6,VLOOKUP(D6,SeriesSummary,46,FALSE),"-")))))&gt;0,"+"&amp;IF(RoundsRun=2,VLOOKUP(D6,SeriesSummary,14,FALSE),IF(RoundsRun=3,VLOOKUP(D6,SeriesSummary,22,FALSE),IF(RoundsRun=4,VLOOKUP(D6,SeriesSummary,30,FALSE),IF(RoundsRun=5,VLOOKUP(D6,SeriesSummary,38,FALSE),IF(RoundsRun=6,VLOOKUP(D6,SeriesSummary,46,FALSE),"-"))))),IF((IF(RoundsRun=2,VLOOKUP(D6,SeriesSummary,14,FALSE),IF(RoundsRun=3,VLOOKUP(D6,SeriesSummary,22,FALSE),IF(RoundsRun=4,VLOOKUP(D6,SeriesSummary,30,FALSE),IF(RoundsRun=5,VLOOKUP(D6,SeriesSummary,38,FALSE),IF(RoundsRun=6,VLOOKUP(D6,SeriesSummary,46,FALSE),"-"))))))=0,"-",(IF(RoundsRun=2,VLOOKUP(D6,SeriesSummary,14,FALSE),IF(RoundsRun=3,VLOOKUP(D6,SeriesSummary,22,FALSE),IF(RoundsRun=4,VLOOKUP(D6,SeriesSummary,30,FALSE),IF(RoundsRun=5,VLOOKUP(D6,SeriesSummary,38,FALSE),IF(RoundsRun=6,VLOOKUP(D6,SeriesSummary,46,FALSE),"-")))))))),"")</f>
        <v>+2</v>
      </c>
      <c r="D6" s="240" t="s">
        <v>30</v>
      </c>
      <c r="E6" s="242">
        <f>IF(D6&lt;&gt;"",IF(ISNA(VLOOKUP($D6,SeriesSummary,55,FALSE)),"-",VLOOKUP($D6,SeriesSummary,55,FALSE)),"")</f>
        <v>10</v>
      </c>
      <c r="F6" s="243">
        <f>IF(ISERROR(E6-$E$19),"",E6-$E$19)</f>
        <v>-9</v>
      </c>
      <c r="G6" s="244">
        <f>IF(ISNA(VLOOKUP($D6,SeriesSummary,47,FALSE)),"",VLOOKUP($D6,SeriesSummary,47,FALSE))</f>
        <v>2</v>
      </c>
      <c r="H6" s="245">
        <f>IF(ISNA(VLOOKUP($D6,SeriesSummary,57,FALSE)),"",VLOOKUP($D6,SeriesSummary,57,FALSE))</f>
        <v>417.61</v>
      </c>
      <c r="I6" s="250">
        <f>IF(ISNA(VLOOKUP($D6,SeriesSummary,56,FALSE)),"",VLOOKUP($D6,SeriesSummary,56,FALSE))</f>
        <v>0</v>
      </c>
      <c r="J6" s="37"/>
      <c r="K6" s="43"/>
      <c r="L6" s="45"/>
      <c r="M6" s="44"/>
      <c r="N6" s="45"/>
      <c r="O6" s="46"/>
      <c r="P6" s="86"/>
      <c r="Q6" s="87"/>
      <c r="R6" s="88"/>
    </row>
    <row r="7" spans="1:18" s="14" customFormat="1" ht="23.25" x14ac:dyDescent="0.35">
      <c r="A7" s="37"/>
      <c r="B7" s="255">
        <f>IF(ISERROR(RANK(E7,$E$4:$E$15)),"",RANK(E7,$E$4:$E$15))</f>
        <v>4</v>
      </c>
      <c r="C7" s="256" t="str">
        <f>IF(D7&lt;&gt;"",IF(IF(RoundsRun=2,VLOOKUP(D7,SeriesSummary,14,FALSE),IF(RoundsRun=3,VLOOKUP(D7,SeriesSummary,22,FALSE),IF(RoundsRun=4,VLOOKUP(D7,SeriesSummary,30,FALSE),IF(RoundsRun=5,VLOOKUP(D7,SeriesSummary,38,FALSE),IF(RoundsRun=6,VLOOKUP(D7,SeriesSummary,46,FALSE),"-")))))&gt;0,"+"&amp;IF(RoundsRun=2,VLOOKUP(D7,SeriesSummary,14,FALSE),IF(RoundsRun=3,VLOOKUP(D7,SeriesSummary,22,FALSE),IF(RoundsRun=4,VLOOKUP(D7,SeriesSummary,30,FALSE),IF(RoundsRun=5,VLOOKUP(D7,SeriesSummary,38,FALSE),IF(RoundsRun=6,VLOOKUP(D7,SeriesSummary,46,FALSE),"-"))))),IF((IF(RoundsRun=2,VLOOKUP(D7,SeriesSummary,14,FALSE),IF(RoundsRun=3,VLOOKUP(D7,SeriesSummary,22,FALSE),IF(RoundsRun=4,VLOOKUP(D7,SeriesSummary,30,FALSE),IF(RoundsRun=5,VLOOKUP(D7,SeriesSummary,38,FALSE),IF(RoundsRun=6,VLOOKUP(D7,SeriesSummary,46,FALSE),"-"))))))=0,"-",(IF(RoundsRun=2,VLOOKUP(D7,SeriesSummary,14,FALSE),IF(RoundsRun=3,VLOOKUP(D7,SeriesSummary,22,FALSE),IF(RoundsRun=4,VLOOKUP(D7,SeriesSummary,30,FALSE),IF(RoundsRun=5,VLOOKUP(D7,SeriesSummary,38,FALSE),IF(RoundsRun=6,VLOOKUP(D7,SeriesSummary,46,FALSE),"-")))))))),"")</f>
        <v>+4</v>
      </c>
      <c r="D7" s="257" t="s">
        <v>47</v>
      </c>
      <c r="E7" s="256">
        <f>IF(D7&lt;&gt;"",IF(ISNA(VLOOKUP($D7,SeriesSummary,55,FALSE)),"-",VLOOKUP($D7,SeriesSummary,55,FALSE)),"")</f>
        <v>6</v>
      </c>
      <c r="F7" s="258">
        <f>IF(ISERROR(E7-$E$19),"",E7-$E$19)</f>
        <v>-13</v>
      </c>
      <c r="G7" s="259">
        <f>IF(ISNA(VLOOKUP($D7,SeriesSummary,47,FALSE)),"",VLOOKUP($D7,SeriesSummary,47,FALSE))</f>
        <v>2</v>
      </c>
      <c r="H7" s="260">
        <f>IF(ISNA(VLOOKUP($D7,SeriesSummary,57,FALSE)),"",VLOOKUP($D7,SeriesSummary,57,FALSE))</f>
        <v>366.95000000000005</v>
      </c>
      <c r="I7" s="261">
        <f>IF(ISNA(VLOOKUP($D7,SeriesSummary,56,FALSE)),"",VLOOKUP($D7,SeriesSummary,56,FALSE))</f>
        <v>0</v>
      </c>
      <c r="J7" s="37"/>
      <c r="K7" s="38"/>
      <c r="L7" s="39"/>
      <c r="M7" s="85"/>
      <c r="N7" s="39"/>
      <c r="O7" s="40"/>
      <c r="P7" s="41"/>
      <c r="Q7" s="42"/>
      <c r="R7" s="47"/>
    </row>
    <row r="8" spans="1:18" s="14" customFormat="1" ht="23.25" x14ac:dyDescent="0.35">
      <c r="A8" s="37"/>
      <c r="B8" s="241">
        <v>5</v>
      </c>
      <c r="C8" s="242">
        <f>IF(D8&lt;&gt;"",IF(IF(RoundsRun=2,VLOOKUP(D8,SeriesSummary,14,FALSE),IF(RoundsRun=3,VLOOKUP(D8,SeriesSummary,22,FALSE),IF(RoundsRun=4,VLOOKUP(D8,SeriesSummary,30,FALSE),IF(RoundsRun=5,VLOOKUP(D8,SeriesSummary,38,FALSE),IF(RoundsRun=6,VLOOKUP(D8,SeriesSummary,46,FALSE),"-")))))&gt;0,"+"&amp;IF(RoundsRun=2,VLOOKUP(D8,SeriesSummary,14,FALSE),IF(RoundsRun=3,VLOOKUP(D8,SeriesSummary,22,FALSE),IF(RoundsRun=4,VLOOKUP(D8,SeriesSummary,30,FALSE),IF(RoundsRun=5,VLOOKUP(D8,SeriesSummary,38,FALSE),IF(RoundsRun=6,VLOOKUP(D8,SeriesSummary,46,FALSE),"-"))))),IF((IF(RoundsRun=2,VLOOKUP(D8,SeriesSummary,14,FALSE),IF(RoundsRun=3,VLOOKUP(D8,SeriesSummary,22,FALSE),IF(RoundsRun=4,VLOOKUP(D8,SeriesSummary,30,FALSE),IF(RoundsRun=5,VLOOKUP(D8,SeriesSummary,38,FALSE),IF(RoundsRun=6,VLOOKUP(D8,SeriesSummary,46,FALSE),"-"))))))=0,"-",(IF(RoundsRun=2,VLOOKUP(D8,SeriesSummary,14,FALSE),IF(RoundsRun=3,VLOOKUP(D8,SeriesSummary,22,FALSE),IF(RoundsRun=4,VLOOKUP(D8,SeriesSummary,30,FALSE),IF(RoundsRun=5,VLOOKUP(D8,SeriesSummary,38,FALSE),IF(RoundsRun=6,VLOOKUP(D8,SeriesSummary,46,FALSE),"-")))))))),"")</f>
        <v>-1</v>
      </c>
      <c r="D8" s="240" t="s">
        <v>25</v>
      </c>
      <c r="E8" s="242">
        <f>IF(D8&lt;&gt;"",IF(ISNA(VLOOKUP($D8,SeriesSummary,55,FALSE)),"-",VLOOKUP($D8,SeriesSummary,55,FALSE)),"")</f>
        <v>6</v>
      </c>
      <c r="F8" s="243">
        <f>IF(ISERROR(E8-$E$19),"",E8-$E$19)</f>
        <v>-13</v>
      </c>
      <c r="G8" s="244">
        <f>IF(ISNA(VLOOKUP($D8,SeriesSummary,47,FALSE)),"",VLOOKUP($D8,SeriesSummary,47,FALSE))</f>
        <v>1</v>
      </c>
      <c r="H8" s="245">
        <f>IF(ISNA(VLOOKUP($D8,SeriesSummary,57,FALSE)),"",VLOOKUP($D8,SeriesSummary,57,FALSE))</f>
        <v>217.93</v>
      </c>
      <c r="I8" s="250">
        <f>IF(ISNA(VLOOKUP($D8,SeriesSummary,56,FALSE)),"",VLOOKUP($D8,SeriesSummary,56,FALSE))</f>
        <v>0</v>
      </c>
      <c r="J8" s="37"/>
      <c r="K8" s="43"/>
      <c r="L8" s="45"/>
      <c r="M8" s="44"/>
      <c r="N8" s="45"/>
      <c r="O8" s="46"/>
      <c r="P8" s="86"/>
      <c r="Q8" s="87"/>
      <c r="R8" s="88"/>
    </row>
    <row r="9" spans="1:18" s="14" customFormat="1" ht="23.25" x14ac:dyDescent="0.35">
      <c r="A9" s="37"/>
      <c r="B9" s="255">
        <f>IF(ISERROR(RANK(E9,$E$4:$E$15)),"",RANK(E9,$E$4:$E$15))</f>
        <v>6</v>
      </c>
      <c r="C9" s="256">
        <f>IF(D9&lt;&gt;"",IF(IF(RoundsRun=2,VLOOKUP(D9,SeriesSummary,14,FALSE),IF(RoundsRun=3,VLOOKUP(D9,SeriesSummary,22,FALSE),IF(RoundsRun=4,VLOOKUP(D9,SeriesSummary,30,FALSE),IF(RoundsRun=5,VLOOKUP(D9,SeriesSummary,38,FALSE),IF(RoundsRun=6,VLOOKUP(D9,SeriesSummary,46,FALSE),"-")))))&gt;0,"+"&amp;IF(RoundsRun=2,VLOOKUP(D9,SeriesSummary,14,FALSE),IF(RoundsRun=3,VLOOKUP(D9,SeriesSummary,22,FALSE),IF(RoundsRun=4,VLOOKUP(D9,SeriesSummary,30,FALSE),IF(RoundsRun=5,VLOOKUP(D9,SeriesSummary,38,FALSE),IF(RoundsRun=6,VLOOKUP(D9,SeriesSummary,46,FALSE),"-"))))),IF((IF(RoundsRun=2,VLOOKUP(D9,SeriesSummary,14,FALSE),IF(RoundsRun=3,VLOOKUP(D9,SeriesSummary,22,FALSE),IF(RoundsRun=4,VLOOKUP(D9,SeriesSummary,30,FALSE),IF(RoundsRun=5,VLOOKUP(D9,SeriesSummary,38,FALSE),IF(RoundsRun=6,VLOOKUP(D9,SeriesSummary,46,FALSE),"-"))))))=0,"-",(IF(RoundsRun=2,VLOOKUP(D9,SeriesSummary,14,FALSE),IF(RoundsRun=3,VLOOKUP(D9,SeriesSummary,22,FALSE),IF(RoundsRun=4,VLOOKUP(D9,SeriesSummary,30,FALSE),IF(RoundsRun=5,VLOOKUP(D9,SeriesSummary,38,FALSE),IF(RoundsRun=6,VLOOKUP(D9,SeriesSummary,46,FALSE),"-")))))))),"")</f>
        <v>-2</v>
      </c>
      <c r="D9" s="257" t="s">
        <v>21</v>
      </c>
      <c r="E9" s="256">
        <f>IF(D9&lt;&gt;"",IF(ISNA(VLOOKUP($D9,SeriesSummary,55,FALSE)),"-",VLOOKUP($D9,SeriesSummary,55,FALSE)),"")</f>
        <v>5</v>
      </c>
      <c r="F9" s="258">
        <f>IF(ISERROR(E9-$E$19),"",E9-$E$19)</f>
        <v>-14</v>
      </c>
      <c r="G9" s="259">
        <f>IF(ISNA(VLOOKUP($D9,SeriesSummary,47,FALSE)),"",VLOOKUP($D9,SeriesSummary,47,FALSE))</f>
        <v>1</v>
      </c>
      <c r="H9" s="260">
        <f>IF(ISNA(VLOOKUP($D9,SeriesSummary,57,FALSE)),"",VLOOKUP($D9,SeriesSummary,57,FALSE))</f>
        <v>217.4</v>
      </c>
      <c r="I9" s="261">
        <f>IF(ISNA(VLOOKUP($D9,SeriesSummary,56,FALSE)),"",VLOOKUP($D9,SeriesSummary,56,FALSE))</f>
        <v>0</v>
      </c>
      <c r="J9" s="37"/>
      <c r="K9" s="38"/>
      <c r="L9" s="39"/>
      <c r="M9" s="85"/>
      <c r="N9" s="39"/>
      <c r="O9" s="40"/>
      <c r="P9" s="41"/>
      <c r="Q9" s="42"/>
      <c r="R9" s="47"/>
    </row>
    <row r="10" spans="1:18" s="14" customFormat="1" ht="23.25" x14ac:dyDescent="0.35">
      <c r="A10" s="37"/>
      <c r="B10" s="241">
        <f>IF(ISERROR(RANK(E10,$E$4:$E$15)),"",RANK(E10,$E$4:$E$15))</f>
        <v>7</v>
      </c>
      <c r="C10" s="242" t="str">
        <f>IF(D10&lt;&gt;"",IF(IF(RoundsRun=2,VLOOKUP(D10,SeriesSummary,14,FALSE),IF(RoundsRun=3,VLOOKUP(D10,SeriesSummary,22,FALSE),IF(RoundsRun=4,VLOOKUP(D10,SeriesSummary,30,FALSE),IF(RoundsRun=5,VLOOKUP(D10,SeriesSummary,38,FALSE),IF(RoundsRun=6,VLOOKUP(D10,SeriesSummary,46,FALSE),"-")))))&gt;0,"+"&amp;IF(RoundsRun=2,VLOOKUP(D10,SeriesSummary,14,FALSE),IF(RoundsRun=3,VLOOKUP(D10,SeriesSummary,22,FALSE),IF(RoundsRun=4,VLOOKUP(D10,SeriesSummary,30,FALSE),IF(RoundsRun=5,VLOOKUP(D10,SeriesSummary,38,FALSE),IF(RoundsRun=6,VLOOKUP(D10,SeriesSummary,46,FALSE),"-"))))),IF((IF(RoundsRun=2,VLOOKUP(D10,SeriesSummary,14,FALSE),IF(RoundsRun=3,VLOOKUP(D10,SeriesSummary,22,FALSE),IF(RoundsRun=4,VLOOKUP(D10,SeriesSummary,30,FALSE),IF(RoundsRun=5,VLOOKUP(D10,SeriesSummary,38,FALSE),IF(RoundsRun=6,VLOOKUP(D10,SeriesSummary,46,FALSE),"-"))))))=0,"-",(IF(RoundsRun=2,VLOOKUP(D10,SeriesSummary,14,FALSE),IF(RoundsRun=3,VLOOKUP(D10,SeriesSummary,22,FALSE),IF(RoundsRun=4,VLOOKUP(D10,SeriesSummary,30,FALSE),IF(RoundsRun=5,VLOOKUP(D10,SeriesSummary,38,FALSE),IF(RoundsRun=6,VLOOKUP(D10,SeriesSummary,46,FALSE),"-")))))))),"")</f>
        <v>-</v>
      </c>
      <c r="D10" s="240" t="s">
        <v>56</v>
      </c>
      <c r="E10" s="242">
        <f>IF(D10&lt;&gt;"",IF(ISNA(VLOOKUP($D10,SeriesSummary,55,FALSE)),"-",VLOOKUP($D10,SeriesSummary,55,FALSE)),"")</f>
        <v>4</v>
      </c>
      <c r="F10" s="243">
        <f>IF(ISERROR(E10-$E$19),"",E10-$E$19)</f>
        <v>-15</v>
      </c>
      <c r="G10" s="244">
        <f>IF(ISNA(VLOOKUP($D10,SeriesSummary,47,FALSE)),"",VLOOKUP($D10,SeriesSummary,47,FALSE))</f>
        <v>1</v>
      </c>
      <c r="H10" s="245">
        <f>IF(ISNA(VLOOKUP($D10,SeriesSummary,57,FALSE)),"",VLOOKUP($D10,SeriesSummary,57,FALSE))</f>
        <v>179.68</v>
      </c>
      <c r="I10" s="250">
        <f>IF(ISNA(VLOOKUP($D10,SeriesSummary,56,FALSE)),"",VLOOKUP($D10,SeriesSummary,56,FALSE))</f>
        <v>0</v>
      </c>
      <c r="J10" s="37"/>
      <c r="K10" s="43"/>
      <c r="L10" s="45"/>
      <c r="M10" s="44"/>
      <c r="N10" s="45"/>
      <c r="O10" s="46"/>
      <c r="P10" s="86"/>
      <c r="Q10" s="87"/>
      <c r="R10" s="88"/>
    </row>
    <row r="11" spans="1:18" s="14" customFormat="1" ht="23.25" x14ac:dyDescent="0.35">
      <c r="A11" s="37"/>
      <c r="B11" s="255">
        <f>IF(ISERROR(RANK(E11,$E$4:$E$15)),"",RANK(E11,$E$4:$E$15))</f>
        <v>8</v>
      </c>
      <c r="C11" s="256">
        <f>IF(D11&lt;&gt;"",IF(IF(RoundsRun=2,VLOOKUP(D11,SeriesSummary,14,FALSE),IF(RoundsRun=3,VLOOKUP(D11,SeriesSummary,22,FALSE),IF(RoundsRun=4,VLOOKUP(D11,SeriesSummary,30,FALSE),IF(RoundsRun=5,VLOOKUP(D11,SeriesSummary,38,FALSE),IF(RoundsRun=6,VLOOKUP(D11,SeriesSummary,46,FALSE),"-")))))&gt;0,"+"&amp;IF(RoundsRun=2,VLOOKUP(D11,SeriesSummary,14,FALSE),IF(RoundsRun=3,VLOOKUP(D11,SeriesSummary,22,FALSE),IF(RoundsRun=4,VLOOKUP(D11,SeriesSummary,30,FALSE),IF(RoundsRun=5,VLOOKUP(D11,SeriesSummary,38,FALSE),IF(RoundsRun=6,VLOOKUP(D11,SeriesSummary,46,FALSE),"-"))))),IF((IF(RoundsRun=2,VLOOKUP(D11,SeriesSummary,14,FALSE),IF(RoundsRun=3,VLOOKUP(D11,SeriesSummary,22,FALSE),IF(RoundsRun=4,VLOOKUP(D11,SeriesSummary,30,FALSE),IF(RoundsRun=5,VLOOKUP(D11,SeriesSummary,38,FALSE),IF(RoundsRun=6,VLOOKUP(D11,SeriesSummary,46,FALSE),"-"))))))=0,"-",(IF(RoundsRun=2,VLOOKUP(D11,SeriesSummary,14,FALSE),IF(RoundsRun=3,VLOOKUP(D11,SeriesSummary,22,FALSE),IF(RoundsRun=4,VLOOKUP(D11,SeriesSummary,30,FALSE),IF(RoundsRun=5,VLOOKUP(D11,SeriesSummary,38,FALSE),IF(RoundsRun=6,VLOOKUP(D11,SeriesSummary,46,FALSE),"-")))))))),"")</f>
        <v>-2</v>
      </c>
      <c r="D11" s="257" t="s">
        <v>23</v>
      </c>
      <c r="E11" s="256">
        <f>IF(D11&lt;&gt;"",IF(ISNA(VLOOKUP($D11,SeriesSummary,55,FALSE)),"-",VLOOKUP($D11,SeriesSummary,55,FALSE)),"")</f>
        <v>3</v>
      </c>
      <c r="F11" s="258">
        <f>IF(ISERROR(E11-$E$19),"",E11-$E$19)</f>
        <v>-16</v>
      </c>
      <c r="G11" s="259">
        <f>IF(ISNA(VLOOKUP($D11,SeriesSummary,47,FALSE)),"",VLOOKUP($D11,SeriesSummary,47,FALSE))</f>
        <v>1</v>
      </c>
      <c r="H11" s="260">
        <f>IF(ISNA(VLOOKUP($D11,SeriesSummary,57,FALSE)),"",VLOOKUP($D11,SeriesSummary,57,FALSE))</f>
        <v>204.82</v>
      </c>
      <c r="I11" s="261">
        <f>IF(ISNA(VLOOKUP($D11,SeriesSummary,56,FALSE)),"",VLOOKUP($D11,SeriesSummary,56,FALSE))</f>
        <v>0</v>
      </c>
      <c r="J11" s="37"/>
      <c r="K11" s="38"/>
      <c r="L11" s="39"/>
      <c r="M11" s="85"/>
      <c r="N11" s="39"/>
      <c r="O11" s="40"/>
      <c r="P11" s="41"/>
      <c r="Q11" s="42"/>
      <c r="R11" s="47"/>
    </row>
    <row r="12" spans="1:18" s="14" customFormat="1" ht="23.25" x14ac:dyDescent="0.35">
      <c r="A12" s="37"/>
      <c r="B12" s="241">
        <v>9</v>
      </c>
      <c r="C12" s="242" t="str">
        <f>IF(D12&lt;&gt;"",IF(IF(RoundsRun=2,VLOOKUP(D12,SeriesSummary,14,FALSE),IF(RoundsRun=3,VLOOKUP(D12,SeriesSummary,22,FALSE),IF(RoundsRun=4,VLOOKUP(D12,SeriesSummary,30,FALSE),IF(RoundsRun=5,VLOOKUP(D12,SeriesSummary,38,FALSE),IF(RoundsRun=6,VLOOKUP(D12,SeriesSummary,46,FALSE),"-")))))&gt;0,"+"&amp;IF(RoundsRun=2,VLOOKUP(D12,SeriesSummary,14,FALSE),IF(RoundsRun=3,VLOOKUP(D12,SeriesSummary,22,FALSE),IF(RoundsRun=4,VLOOKUP(D12,SeriesSummary,30,FALSE),IF(RoundsRun=5,VLOOKUP(D12,SeriesSummary,38,FALSE),IF(RoundsRun=6,VLOOKUP(D12,SeriesSummary,46,FALSE),"-"))))),IF((IF(RoundsRun=2,VLOOKUP(D12,SeriesSummary,14,FALSE),IF(RoundsRun=3,VLOOKUP(D12,SeriesSummary,22,FALSE),IF(RoundsRun=4,VLOOKUP(D12,SeriesSummary,30,FALSE),IF(RoundsRun=5,VLOOKUP(D12,SeriesSummary,38,FALSE),IF(RoundsRun=6,VLOOKUP(D12,SeriesSummary,46,FALSE),"-"))))))=0,"-",(IF(RoundsRun=2,VLOOKUP(D12,SeriesSummary,14,FALSE),IF(RoundsRun=3,VLOOKUP(D12,SeriesSummary,22,FALSE),IF(RoundsRun=4,VLOOKUP(D12,SeriesSummary,30,FALSE),IF(RoundsRun=5,VLOOKUP(D12,SeriesSummary,38,FALSE),IF(RoundsRun=6,VLOOKUP(D12,SeriesSummary,46,FALSE),"-")))))))),"")</f>
        <v>-</v>
      </c>
      <c r="D12" s="240" t="s">
        <v>28</v>
      </c>
      <c r="E12" s="242">
        <f>IF(D12&lt;&gt;"",IF(ISNA(VLOOKUP($D12,SeriesSummary,55,FALSE)),"-",VLOOKUP($D12,SeriesSummary,55,FALSE)),"")</f>
        <v>3</v>
      </c>
      <c r="F12" s="243">
        <f>IF(ISERROR(E12-$E$19),"",E12-$E$19)</f>
        <v>-16</v>
      </c>
      <c r="G12" s="244">
        <f>IF(ISNA(VLOOKUP($D12,SeriesSummary,47,FALSE)),"",VLOOKUP($D12,SeriesSummary,47,FALSE))</f>
        <v>1</v>
      </c>
      <c r="H12" s="245">
        <f>IF(ISNA(VLOOKUP($D12,SeriesSummary,57,FALSE)),"",VLOOKUP($D12,SeriesSummary,57,FALSE))</f>
        <v>177.44</v>
      </c>
      <c r="I12" s="250">
        <f>IF(ISNA(VLOOKUP($D12,SeriesSummary,56,FALSE)),"",VLOOKUP($D12,SeriesSummary,56,FALSE))</f>
        <v>0</v>
      </c>
      <c r="J12" s="37"/>
      <c r="K12" s="43"/>
      <c r="L12" s="45"/>
      <c r="M12" s="44"/>
      <c r="N12" s="45"/>
      <c r="O12" s="46"/>
      <c r="P12" s="86"/>
      <c r="Q12" s="87"/>
      <c r="R12" s="88"/>
    </row>
    <row r="13" spans="1:18" s="14" customFormat="1" ht="23.25" x14ac:dyDescent="0.35">
      <c r="A13" s="37"/>
      <c r="B13" s="246">
        <f>IF(ISERROR(RANK(E13,$E$4:$E$15)),"",RANK(E13,$E$4:$E$15))</f>
        <v>10</v>
      </c>
      <c r="C13" s="45">
        <f>IF(D13&lt;&gt;"",IF(IF(RoundsRun=2,VLOOKUP(D13,SeriesSummary,14,FALSE),IF(RoundsRun=3,VLOOKUP(D13,SeriesSummary,22,FALSE),IF(RoundsRun=4,VLOOKUP(D13,SeriesSummary,30,FALSE),IF(RoundsRun=5,VLOOKUP(D13,SeriesSummary,38,FALSE),IF(RoundsRun=6,VLOOKUP(D13,SeriesSummary,46,FALSE),"-")))))&gt;0,"+"&amp;IF(RoundsRun=2,VLOOKUP(D13,SeriesSummary,14,FALSE),IF(RoundsRun=3,VLOOKUP(D13,SeriesSummary,22,FALSE),IF(RoundsRun=4,VLOOKUP(D13,SeriesSummary,30,FALSE),IF(RoundsRun=5,VLOOKUP(D13,SeriesSummary,38,FALSE),IF(RoundsRun=6,VLOOKUP(D13,SeriesSummary,46,FALSE),"-"))))),IF((IF(RoundsRun=2,VLOOKUP(D13,SeriesSummary,14,FALSE),IF(RoundsRun=3,VLOOKUP(D13,SeriesSummary,22,FALSE),IF(RoundsRun=4,VLOOKUP(D13,SeriesSummary,30,FALSE),IF(RoundsRun=5,VLOOKUP(D13,SeriesSummary,38,FALSE),IF(RoundsRun=6,VLOOKUP(D13,SeriesSummary,46,FALSE),"-"))))))=0,"-",(IF(RoundsRun=2,VLOOKUP(D13,SeriesSummary,14,FALSE),IF(RoundsRun=3,VLOOKUP(D13,SeriesSummary,22,FALSE),IF(RoundsRun=4,VLOOKUP(D13,SeriesSummary,30,FALSE),IF(RoundsRun=5,VLOOKUP(D13,SeriesSummary,38,FALSE),IF(RoundsRun=6,VLOOKUP(D13,SeriesSummary,46,FALSE),"-")))))))),"")</f>
        <v>-3</v>
      </c>
      <c r="D13" s="247" t="s">
        <v>22</v>
      </c>
      <c r="E13" s="248">
        <f>IF(D13&lt;&gt;"",IF(ISNA(VLOOKUP($D13,SeriesSummary,55,FALSE)),"-",VLOOKUP($D13,SeriesSummary,55,FALSE)),"")</f>
        <v>2</v>
      </c>
      <c r="F13" s="249">
        <f>IF(ISERROR(E13-$E$19),"",E13-$E$19)</f>
        <v>-17</v>
      </c>
      <c r="G13" s="252">
        <f>IF(ISNA(VLOOKUP($D13,SeriesSummary,47,FALSE)),"",VLOOKUP($D13,SeriesSummary,47,FALSE))</f>
        <v>1</v>
      </c>
      <c r="H13" s="253">
        <f>IF(ISNA(VLOOKUP($D13,SeriesSummary,57,FALSE)),"",VLOOKUP($D13,SeriesSummary,57,FALSE))</f>
        <v>187.8</v>
      </c>
      <c r="I13" s="254">
        <f>IF(ISNA(VLOOKUP($D13,SeriesSummary,56,FALSE)),"",VLOOKUP($D13,SeriesSummary,56,FALSE))</f>
        <v>0</v>
      </c>
      <c r="J13" s="37"/>
      <c r="K13" s="246"/>
      <c r="L13" s="248"/>
      <c r="M13" s="247"/>
      <c r="N13" s="248"/>
      <c r="O13" s="249"/>
      <c r="P13" s="252"/>
      <c r="Q13" s="253"/>
      <c r="R13" s="254"/>
    </row>
    <row r="14" spans="1:18" s="14" customFormat="1" ht="23.25" x14ac:dyDescent="0.35">
      <c r="A14" s="37"/>
      <c r="B14" s="241" t="str">
        <f>IF(ISERROR(RANK(E14,$E$4:$E$15)),"",RANK(E14,$E$4:$E$15))</f>
        <v/>
      </c>
      <c r="C14" s="242" t="str">
        <f>IF(D14&lt;&gt;"",IF(IF(RoundsRun=2,VLOOKUP(D14,SeriesSummary,14,FALSE),IF(RoundsRun=3,VLOOKUP(D14,SeriesSummary,22,FALSE),IF(RoundsRun=4,VLOOKUP(D14,SeriesSummary,30,FALSE),IF(RoundsRun=5,VLOOKUP(D14,SeriesSummary,38,FALSE),IF(RoundsRun=6,VLOOKUP(D14,SeriesSummary,46,FALSE),"-")))))&gt;0,"+"&amp;IF(RoundsRun=2,VLOOKUP(D14,SeriesSummary,14,FALSE),IF(RoundsRun=3,VLOOKUP(D14,SeriesSummary,22,FALSE),IF(RoundsRun=4,VLOOKUP(D14,SeriesSummary,30,FALSE),IF(RoundsRun=5,VLOOKUP(D14,SeriesSummary,38,FALSE),IF(RoundsRun=6,VLOOKUP(D14,SeriesSummary,46,FALSE),"-"))))),IF((IF(RoundsRun=2,VLOOKUP(D14,SeriesSummary,14,FALSE),IF(RoundsRun=3,VLOOKUP(D14,SeriesSummary,22,FALSE),IF(RoundsRun=4,VLOOKUP(D14,SeriesSummary,30,FALSE),IF(RoundsRun=5,VLOOKUP(D14,SeriesSummary,38,FALSE),IF(RoundsRun=6,VLOOKUP(D14,SeriesSummary,46,FALSE),"-"))))))=0,"-",(IF(RoundsRun=2,VLOOKUP(D14,SeriesSummary,14,FALSE),IF(RoundsRun=3,VLOOKUP(D14,SeriesSummary,22,FALSE),IF(RoundsRun=4,VLOOKUP(D14,SeriesSummary,30,FALSE),IF(RoundsRun=5,VLOOKUP(D14,SeriesSummary,38,FALSE),IF(RoundsRun=6,VLOOKUP(D14,SeriesSummary,46,FALSE),"-")))))))),"")</f>
        <v/>
      </c>
      <c r="D14" s="251"/>
      <c r="E14" s="242" t="str">
        <f>IF(D14&lt;&gt;"",IF(ISNA(VLOOKUP($D14,SeriesSummary,55,FALSE)),"-",VLOOKUP($D14,SeriesSummary,55,FALSE)),"")</f>
        <v/>
      </c>
      <c r="F14" s="243" t="str">
        <f>IF(ISERROR(E14-$E$19),"",E14-$E$19)</f>
        <v/>
      </c>
      <c r="G14" s="244" t="str">
        <f>IF(ISNA(VLOOKUP($D14,SeriesSummary,47,FALSE)),"",VLOOKUP($D14,SeriesSummary,47,FALSE))</f>
        <v/>
      </c>
      <c r="H14" s="245" t="str">
        <f>IF(ISNA(VLOOKUP($D14,SeriesSummary,57,FALSE)),"",VLOOKUP($D14,SeriesSummary,57,FALSE))</f>
        <v/>
      </c>
      <c r="I14" s="250" t="str">
        <f>IF(ISNA(VLOOKUP($D14,SeriesSummary,56,FALSE)),"",VLOOKUP($D14,SeriesSummary,56,FALSE))</f>
        <v/>
      </c>
      <c r="J14" s="37"/>
      <c r="K14" s="241"/>
      <c r="L14" s="242"/>
      <c r="M14" s="251"/>
      <c r="N14" s="242"/>
      <c r="O14" s="243"/>
      <c r="P14" s="244"/>
      <c r="Q14" s="245"/>
      <c r="R14" s="250"/>
    </row>
    <row r="15" spans="1:18" s="14" customFormat="1" ht="24" thickBot="1" x14ac:dyDescent="0.4">
      <c r="A15" s="37"/>
      <c r="B15" s="180" t="str">
        <f t="shared" ref="B13:B15" si="0">IF(ISERROR(RANK(E15,$E$4:$E$15)),"",RANK(E15,$E$4:$E$15))</f>
        <v/>
      </c>
      <c r="C15" s="181" t="str">
        <f t="shared" ref="C15" si="1">IF(D15&lt;&gt;"",IF(IF(RoundsRun=2,VLOOKUP(D15,SeriesSummary,14,FALSE),IF(RoundsRun=3,VLOOKUP(D15,SeriesSummary,22,FALSE),IF(RoundsRun=4,VLOOKUP(D15,SeriesSummary,30,FALSE),IF(RoundsRun=5,VLOOKUP(D15,SeriesSummary,38,FALSE),IF(RoundsRun=6,VLOOKUP(D15,SeriesSummary,46,FALSE),"-")))))&gt;0,"+"&amp;IF(RoundsRun=2,VLOOKUP(D15,SeriesSummary,14,FALSE),IF(RoundsRun=3,VLOOKUP(D15,SeriesSummary,22,FALSE),IF(RoundsRun=4,VLOOKUP(D15,SeriesSummary,30,FALSE),IF(RoundsRun=5,VLOOKUP(D15,SeriesSummary,38,FALSE),IF(RoundsRun=6,VLOOKUP(D15,SeriesSummary,46,FALSE),"-"))))),IF((IF(RoundsRun=2,VLOOKUP(D15,SeriesSummary,14,FALSE),IF(RoundsRun=3,VLOOKUP(D15,SeriesSummary,22,FALSE),IF(RoundsRun=4,VLOOKUP(D15,SeriesSummary,30,FALSE),IF(RoundsRun=5,VLOOKUP(D15,SeriesSummary,38,FALSE),IF(RoundsRun=6,VLOOKUP(D15,SeriesSummary,46,FALSE),"-"))))))=0,"-",(IF(RoundsRun=2,VLOOKUP(D15,SeriesSummary,14,FALSE),IF(RoundsRun=3,VLOOKUP(D15,SeriesSummary,22,FALSE),IF(RoundsRun=4,VLOOKUP(D15,SeriesSummary,30,FALSE),IF(RoundsRun=5,VLOOKUP(D15,SeriesSummary,38,FALSE),IF(RoundsRun=6,VLOOKUP(D15,SeriesSummary,46,FALSE),"-")))))))),"")</f>
        <v/>
      </c>
      <c r="D15" s="182"/>
      <c r="E15" s="181" t="str">
        <f t="shared" ref="E15" si="2">IF(D15&lt;&gt;"",IF(ISNA(VLOOKUP($D15,SeriesSummary,55,FALSE)),"-",VLOOKUP($D15,SeriesSummary,55,FALSE)),"")</f>
        <v/>
      </c>
      <c r="F15" s="183" t="str">
        <f t="shared" ref="F13:F15" si="3">IF(ISERROR(E15-$E$19),"",E15-$E$19)</f>
        <v/>
      </c>
      <c r="G15" s="184" t="str">
        <f t="shared" ref="G15" si="4">IF(ISNA(VLOOKUP($D15,SeriesSummary,47,FALSE)),"",VLOOKUP($D15,SeriesSummary,47,FALSE))</f>
        <v/>
      </c>
      <c r="H15" s="185" t="str">
        <f t="shared" ref="H15" si="5">IF(ISNA(VLOOKUP($D15,SeriesSummary,57,FALSE)),"",VLOOKUP($D15,SeriesSummary,57,FALSE))</f>
        <v/>
      </c>
      <c r="I15" s="186" t="str">
        <f t="shared" ref="I15" si="6">IF(ISNA(VLOOKUP($D15,SeriesSummary,56,FALSE)),"",VLOOKUP($D15,SeriesSummary,56,FALSE))</f>
        <v/>
      </c>
      <c r="J15" s="37"/>
      <c r="K15" s="180"/>
      <c r="L15" s="181"/>
      <c r="M15" s="182"/>
      <c r="N15" s="181"/>
      <c r="O15" s="183"/>
      <c r="P15" s="184"/>
      <c r="Q15" s="185"/>
      <c r="R15" s="186"/>
    </row>
    <row r="16" spans="1:18" s="14" customFormat="1" ht="57" customHeight="1" thickBot="1" x14ac:dyDescent="0.3">
      <c r="A16" s="37"/>
      <c r="B16" s="211" t="s">
        <v>64</v>
      </c>
      <c r="C16" s="37"/>
      <c r="D16" s="37"/>
      <c r="E16" s="37"/>
      <c r="F16" s="37"/>
      <c r="G16" s="37"/>
      <c r="H16" s="37"/>
      <c r="I16" s="37"/>
      <c r="J16" s="37"/>
    </row>
    <row r="17" spans="1:18" ht="21.75" customHeight="1" thickBot="1" x14ac:dyDescent="0.4">
      <c r="A17" s="37"/>
      <c r="B17" s="212" t="str">
        <f xml:space="preserve"> SeriesName &amp; " - Round " &amp; RoundsRun &amp; " of 6  (Group A)"</f>
        <v>Slot.it Le Mans 90's GT - Round 2 of 6  (Group A)</v>
      </c>
      <c r="C17" s="213"/>
      <c r="D17" s="213"/>
      <c r="E17" s="213"/>
      <c r="F17" s="213"/>
      <c r="G17" s="213"/>
      <c r="H17" s="213"/>
      <c r="I17" s="214"/>
      <c r="J17" s="37"/>
      <c r="K17" s="212"/>
      <c r="L17" s="213"/>
      <c r="M17" s="213"/>
      <c r="N17" s="213"/>
      <c r="O17" s="213"/>
      <c r="P17" s="213"/>
      <c r="Q17" s="213"/>
      <c r="R17" s="214"/>
    </row>
    <row r="18" spans="1:18" ht="46.5" x14ac:dyDescent="0.35">
      <c r="A18" s="37"/>
      <c r="B18" s="2" t="s">
        <v>0</v>
      </c>
      <c r="C18" s="20" t="s">
        <v>10</v>
      </c>
      <c r="D18" s="3" t="s">
        <v>1</v>
      </c>
      <c r="E18" s="5" t="s">
        <v>3</v>
      </c>
      <c r="F18" s="5" t="s">
        <v>11</v>
      </c>
      <c r="G18" s="4" t="s">
        <v>13</v>
      </c>
      <c r="H18" s="5" t="s">
        <v>2</v>
      </c>
      <c r="I18" s="19" t="s">
        <v>14</v>
      </c>
      <c r="J18" s="37"/>
      <c r="K18" s="2"/>
      <c r="L18" s="20"/>
      <c r="M18" s="3"/>
      <c r="N18" s="5"/>
      <c r="O18" s="5"/>
      <c r="P18" s="4"/>
      <c r="Q18" s="5"/>
      <c r="R18" s="19"/>
    </row>
    <row r="19" spans="1:18" ht="23.25" customHeight="1" x14ac:dyDescent="0.35">
      <c r="A19" s="37"/>
      <c r="B19" s="204">
        <f>IF(ISERROR(RANK(E19,$E$19:$E$30)),"",RANK(E19,$E$19:$E$30))</f>
        <v>1</v>
      </c>
      <c r="C19" s="205" t="str">
        <f t="shared" ref="C19:C30" si="7">IF(D19&lt;&gt;"",IF(IF(RoundsRun=2,VLOOKUP(D19,SeriesSummary,14,FALSE),IF(RoundsRun=3,VLOOKUP(D19,SeriesSummary,22,FALSE),IF(RoundsRun=4,VLOOKUP(D19,SeriesSummary,30,FALSE),IF(RoundsRun=5,VLOOKUP(D19,SeriesSummary,38,FALSE),IF(RoundsRun=6,VLOOKUP(D19,SeriesSummary,46,FALSE),"-")))))&gt;0,"+"&amp;IF(RoundsRun=2,VLOOKUP(D19,SeriesSummary,14,FALSE),IF(RoundsRun=3,VLOOKUP(D19,SeriesSummary,22,FALSE),IF(RoundsRun=4,VLOOKUP(D19,SeriesSummary,30,FALSE),IF(RoundsRun=5,VLOOKUP(D19,SeriesSummary,38,FALSE),IF(RoundsRun=6,VLOOKUP(D19,SeriesSummary,46,FALSE),"-"))))),IF((IF(RoundsRun=2,VLOOKUP(D19,SeriesSummary,14,FALSE),IF(RoundsRun=3,VLOOKUP(D19,SeriesSummary,22,FALSE),IF(RoundsRun=4,VLOOKUP(D19,SeriesSummary,30,FALSE),IF(RoundsRun=5,VLOOKUP(D19,SeriesSummary,38,FALSE),IF(RoundsRun=6,VLOOKUP(D19,SeriesSummary,46,FALSE),"-"))))))=0,"-",(IF(RoundsRun=2,VLOOKUP(D19,SeriesSummary,14,FALSE),IF(RoundsRun=3,VLOOKUP(D19,SeriesSummary,22,FALSE),IF(RoundsRun=4,VLOOKUP(D19,SeriesSummary,30,FALSE),IF(RoundsRun=5,VLOOKUP(D19,SeriesSummary,38,FALSE),IF(RoundsRun=6,VLOOKUP(D19,SeriesSummary,46,FALSE),"-")))))))),"")</f>
        <v>-</v>
      </c>
      <c r="D19" s="206" t="s">
        <v>26</v>
      </c>
      <c r="E19" s="205">
        <f t="shared" ref="E19:E30" si="8">IF(D19&lt;&gt;"",IF(ISNA(VLOOKUP($D19,SeriesSummary,55,FALSE)),"-",VLOOKUP($D19,SeriesSummary,55,FALSE)),"")</f>
        <v>19</v>
      </c>
      <c r="F19" s="207" t="s">
        <v>12</v>
      </c>
      <c r="G19" s="208">
        <f t="shared" ref="G19:G30" si="9">IF(ISNA(VLOOKUP($D19,SeriesSummary,47,FALSE)),"",VLOOKUP($D19,SeriesSummary,47,FALSE))</f>
        <v>2</v>
      </c>
      <c r="H19" s="209">
        <f t="shared" ref="H19:H30" si="10">IF(ISNA(VLOOKUP($D19,SeriesSummary,57,FALSE)),"",VLOOKUP($D19,SeriesSummary,57,FALSE))</f>
        <v>435.40999999999997</v>
      </c>
      <c r="I19" s="210">
        <f t="shared" ref="I19:I30" si="11">IF(ISNA(VLOOKUP($D19,SeriesSummary,56,FALSE)),"",VLOOKUP($D19,SeriesSummary,56,FALSE))</f>
        <v>1</v>
      </c>
      <c r="J19" s="37"/>
      <c r="K19" s="204"/>
      <c r="L19" s="205"/>
      <c r="M19" s="206"/>
      <c r="N19" s="205"/>
      <c r="O19" s="207"/>
      <c r="P19" s="208"/>
      <c r="Q19" s="209"/>
      <c r="R19" s="210"/>
    </row>
    <row r="20" spans="1:18" ht="23.25" customHeight="1" x14ac:dyDescent="0.35">
      <c r="A20" s="37"/>
      <c r="B20" s="38">
        <f t="shared" ref="B20:B30" si="12">IF(ISERROR(RANK(E20,$E$19:$E$30)),"",RANK(E20,$E$19:$E$30))</f>
        <v>1</v>
      </c>
      <c r="C20" s="39" t="str">
        <f t="shared" si="7"/>
        <v>+1</v>
      </c>
      <c r="D20" s="85" t="s">
        <v>27</v>
      </c>
      <c r="E20" s="39">
        <f t="shared" si="8"/>
        <v>19</v>
      </c>
      <c r="F20" s="40">
        <f t="shared" ref="F20:F30" si="13">IF(ISERROR(E20-$E$19),"",E20-$E$19)</f>
        <v>0</v>
      </c>
      <c r="G20" s="41">
        <f t="shared" si="9"/>
        <v>2</v>
      </c>
      <c r="H20" s="42">
        <f t="shared" si="10"/>
        <v>443.58000000000004</v>
      </c>
      <c r="I20" s="47">
        <f t="shared" si="11"/>
        <v>1</v>
      </c>
      <c r="J20" s="37"/>
      <c r="K20" s="38"/>
      <c r="L20" s="39"/>
      <c r="M20" s="85"/>
      <c r="N20" s="39"/>
      <c r="O20" s="40"/>
      <c r="P20" s="41"/>
      <c r="Q20" s="42"/>
      <c r="R20" s="47"/>
    </row>
    <row r="21" spans="1:18" ht="23.25" customHeight="1" x14ac:dyDescent="0.35">
      <c r="A21" s="37"/>
      <c r="B21" s="204">
        <f t="shared" si="12"/>
        <v>3</v>
      </c>
      <c r="C21" s="205">
        <f t="shared" si="7"/>
        <v>-1</v>
      </c>
      <c r="D21" s="206" t="s">
        <v>25</v>
      </c>
      <c r="E21" s="205">
        <f t="shared" si="8"/>
        <v>6</v>
      </c>
      <c r="F21" s="207">
        <f t="shared" si="13"/>
        <v>-13</v>
      </c>
      <c r="G21" s="208">
        <f t="shared" si="9"/>
        <v>1</v>
      </c>
      <c r="H21" s="209">
        <f t="shared" si="10"/>
        <v>217.93</v>
      </c>
      <c r="I21" s="210">
        <f t="shared" si="11"/>
        <v>0</v>
      </c>
      <c r="J21" s="37"/>
      <c r="K21" s="204"/>
      <c r="L21" s="205"/>
      <c r="M21" s="206"/>
      <c r="N21" s="205"/>
      <c r="O21" s="207"/>
      <c r="P21" s="208"/>
      <c r="Q21" s="209"/>
      <c r="R21" s="210"/>
    </row>
    <row r="22" spans="1:18" ht="23.25" customHeight="1" x14ac:dyDescent="0.35">
      <c r="A22" s="37"/>
      <c r="B22" s="38">
        <f t="shared" si="12"/>
        <v>4</v>
      </c>
      <c r="C22" s="39">
        <f t="shared" si="7"/>
        <v>-2</v>
      </c>
      <c r="D22" s="85" t="s">
        <v>21</v>
      </c>
      <c r="E22" s="39">
        <f t="shared" si="8"/>
        <v>5</v>
      </c>
      <c r="F22" s="40">
        <f t="shared" si="13"/>
        <v>-14</v>
      </c>
      <c r="G22" s="41">
        <f t="shared" si="9"/>
        <v>1</v>
      </c>
      <c r="H22" s="42">
        <f t="shared" si="10"/>
        <v>217.4</v>
      </c>
      <c r="I22" s="47">
        <f t="shared" si="11"/>
        <v>0</v>
      </c>
      <c r="J22" s="37"/>
      <c r="K22" s="38"/>
      <c r="L22" s="39"/>
      <c r="M22" s="85"/>
      <c r="N22" s="39"/>
      <c r="O22" s="40"/>
      <c r="P22" s="41"/>
      <c r="Q22" s="42"/>
      <c r="R22" s="47"/>
    </row>
    <row r="23" spans="1:18" s="14" customFormat="1" ht="23.25" customHeight="1" x14ac:dyDescent="0.35">
      <c r="A23" s="37"/>
      <c r="B23" s="204">
        <f t="shared" si="12"/>
        <v>5</v>
      </c>
      <c r="C23" s="205">
        <f t="shared" si="7"/>
        <v>-2</v>
      </c>
      <c r="D23" s="206" t="s">
        <v>23</v>
      </c>
      <c r="E23" s="205">
        <f t="shared" si="8"/>
        <v>3</v>
      </c>
      <c r="F23" s="207">
        <f t="shared" si="13"/>
        <v>-16</v>
      </c>
      <c r="G23" s="208">
        <f t="shared" si="9"/>
        <v>1</v>
      </c>
      <c r="H23" s="209">
        <f t="shared" si="10"/>
        <v>204.82</v>
      </c>
      <c r="I23" s="210">
        <f t="shared" si="11"/>
        <v>0</v>
      </c>
      <c r="J23" s="37"/>
      <c r="K23" s="204"/>
      <c r="L23" s="205"/>
      <c r="M23" s="206"/>
      <c r="N23" s="205"/>
      <c r="O23" s="207"/>
      <c r="P23" s="208"/>
      <c r="Q23" s="209"/>
      <c r="R23" s="210"/>
    </row>
    <row r="24" spans="1:18" ht="23.25" customHeight="1" x14ac:dyDescent="0.35">
      <c r="A24" s="37"/>
      <c r="B24" s="38" t="str">
        <f t="shared" si="12"/>
        <v/>
      </c>
      <c r="C24" s="39" t="str">
        <f t="shared" si="7"/>
        <v/>
      </c>
      <c r="D24" s="85"/>
      <c r="E24" s="39" t="str">
        <f t="shared" si="8"/>
        <v/>
      </c>
      <c r="F24" s="40" t="str">
        <f t="shared" si="13"/>
        <v/>
      </c>
      <c r="G24" s="41" t="str">
        <f t="shared" si="9"/>
        <v/>
      </c>
      <c r="H24" s="42" t="str">
        <f t="shared" si="10"/>
        <v/>
      </c>
      <c r="I24" s="47" t="str">
        <f t="shared" si="11"/>
        <v/>
      </c>
      <c r="J24" s="37"/>
      <c r="K24" s="38"/>
      <c r="L24" s="39"/>
      <c r="M24" s="85"/>
      <c r="N24" s="39"/>
      <c r="O24" s="40"/>
      <c r="P24" s="41"/>
      <c r="Q24" s="42"/>
      <c r="R24" s="47"/>
    </row>
    <row r="25" spans="1:18" s="14" customFormat="1" ht="23.25" customHeight="1" x14ac:dyDescent="0.35">
      <c r="A25" s="37"/>
      <c r="B25" s="204" t="str">
        <f t="shared" si="12"/>
        <v/>
      </c>
      <c r="C25" s="205" t="str">
        <f t="shared" si="7"/>
        <v/>
      </c>
      <c r="D25" s="206"/>
      <c r="E25" s="205" t="str">
        <f t="shared" si="8"/>
        <v/>
      </c>
      <c r="F25" s="207" t="str">
        <f t="shared" si="13"/>
        <v/>
      </c>
      <c r="G25" s="208" t="str">
        <f t="shared" si="9"/>
        <v/>
      </c>
      <c r="H25" s="209" t="str">
        <f t="shared" si="10"/>
        <v/>
      </c>
      <c r="I25" s="210" t="str">
        <f t="shared" si="11"/>
        <v/>
      </c>
      <c r="J25" s="37"/>
      <c r="K25" s="204"/>
      <c r="L25" s="205"/>
      <c r="M25" s="206"/>
      <c r="N25" s="205"/>
      <c r="O25" s="207"/>
      <c r="P25" s="208"/>
      <c r="Q25" s="209"/>
      <c r="R25" s="210"/>
    </row>
    <row r="26" spans="1:18" s="14" customFormat="1" ht="23.25" customHeight="1" x14ac:dyDescent="0.35">
      <c r="A26" s="37"/>
      <c r="B26" s="38" t="str">
        <f t="shared" si="12"/>
        <v/>
      </c>
      <c r="C26" s="39" t="str">
        <f t="shared" si="7"/>
        <v/>
      </c>
      <c r="D26" s="85"/>
      <c r="E26" s="39" t="str">
        <f t="shared" si="8"/>
        <v/>
      </c>
      <c r="F26" s="40" t="str">
        <f t="shared" si="13"/>
        <v/>
      </c>
      <c r="G26" s="41" t="str">
        <f t="shared" si="9"/>
        <v/>
      </c>
      <c r="H26" s="42" t="str">
        <f t="shared" si="10"/>
        <v/>
      </c>
      <c r="I26" s="47" t="str">
        <f t="shared" si="11"/>
        <v/>
      </c>
      <c r="J26" s="37"/>
      <c r="K26" s="38"/>
      <c r="L26" s="39"/>
      <c r="M26" s="85"/>
      <c r="N26" s="39"/>
      <c r="O26" s="40"/>
      <c r="P26" s="41"/>
      <c r="Q26" s="42"/>
      <c r="R26" s="47"/>
    </row>
    <row r="27" spans="1:18" s="14" customFormat="1" ht="23.25" customHeight="1" x14ac:dyDescent="0.35">
      <c r="A27" s="37"/>
      <c r="B27" s="204" t="str">
        <f t="shared" si="12"/>
        <v/>
      </c>
      <c r="C27" s="205" t="str">
        <f t="shared" si="7"/>
        <v/>
      </c>
      <c r="D27" s="206"/>
      <c r="E27" s="205" t="str">
        <f t="shared" si="8"/>
        <v/>
      </c>
      <c r="F27" s="207" t="str">
        <f t="shared" si="13"/>
        <v/>
      </c>
      <c r="G27" s="208" t="str">
        <f t="shared" si="9"/>
        <v/>
      </c>
      <c r="H27" s="209" t="str">
        <f t="shared" si="10"/>
        <v/>
      </c>
      <c r="I27" s="210" t="str">
        <f t="shared" si="11"/>
        <v/>
      </c>
      <c r="J27" s="37"/>
      <c r="K27" s="204"/>
      <c r="L27" s="205"/>
      <c r="M27" s="206"/>
      <c r="N27" s="205"/>
      <c r="O27" s="207"/>
      <c r="P27" s="208"/>
      <c r="Q27" s="209"/>
      <c r="R27" s="210"/>
    </row>
    <row r="28" spans="1:18" s="14" customFormat="1" ht="23.25" x14ac:dyDescent="0.35">
      <c r="A28" s="37"/>
      <c r="B28" s="38" t="str">
        <f t="shared" si="12"/>
        <v/>
      </c>
      <c r="C28" s="39" t="str">
        <f t="shared" si="7"/>
        <v/>
      </c>
      <c r="D28" s="85"/>
      <c r="E28" s="39" t="str">
        <f t="shared" si="8"/>
        <v/>
      </c>
      <c r="F28" s="40" t="str">
        <f t="shared" si="13"/>
        <v/>
      </c>
      <c r="G28" s="41" t="str">
        <f t="shared" si="9"/>
        <v/>
      </c>
      <c r="H28" s="42" t="str">
        <f t="shared" si="10"/>
        <v/>
      </c>
      <c r="I28" s="47" t="str">
        <f t="shared" si="11"/>
        <v/>
      </c>
      <c r="J28" s="37"/>
      <c r="K28" s="38"/>
      <c r="L28" s="39"/>
      <c r="M28" s="85"/>
      <c r="N28" s="39"/>
      <c r="O28" s="40"/>
      <c r="P28" s="41"/>
      <c r="Q28" s="42"/>
      <c r="R28" s="47"/>
    </row>
    <row r="29" spans="1:18" s="14" customFormat="1" ht="23.25" x14ac:dyDescent="0.35">
      <c r="A29" s="37"/>
      <c r="B29" s="204" t="str">
        <f t="shared" si="12"/>
        <v/>
      </c>
      <c r="C29" s="205" t="str">
        <f t="shared" si="7"/>
        <v/>
      </c>
      <c r="D29" s="206"/>
      <c r="E29" s="205" t="str">
        <f t="shared" si="8"/>
        <v/>
      </c>
      <c r="F29" s="207" t="str">
        <f t="shared" si="13"/>
        <v/>
      </c>
      <c r="G29" s="208" t="str">
        <f t="shared" si="9"/>
        <v/>
      </c>
      <c r="H29" s="209" t="str">
        <f t="shared" si="10"/>
        <v/>
      </c>
      <c r="I29" s="210" t="str">
        <f t="shared" si="11"/>
        <v/>
      </c>
      <c r="J29" s="37"/>
      <c r="K29" s="204"/>
      <c r="L29" s="205"/>
      <c r="M29" s="206"/>
      <c r="N29" s="205"/>
      <c r="O29" s="207"/>
      <c r="P29" s="208"/>
      <c r="Q29" s="209"/>
      <c r="R29" s="210"/>
    </row>
    <row r="30" spans="1:18" ht="24" thickBot="1" x14ac:dyDescent="0.4">
      <c r="A30" s="37"/>
      <c r="B30" s="180" t="str">
        <f t="shared" si="12"/>
        <v/>
      </c>
      <c r="C30" s="181" t="str">
        <f t="shared" si="7"/>
        <v/>
      </c>
      <c r="D30" s="182"/>
      <c r="E30" s="181" t="str">
        <f t="shared" si="8"/>
        <v/>
      </c>
      <c r="F30" s="183" t="str">
        <f t="shared" si="13"/>
        <v/>
      </c>
      <c r="G30" s="184" t="str">
        <f t="shared" si="9"/>
        <v/>
      </c>
      <c r="H30" s="185" t="str">
        <f t="shared" si="10"/>
        <v/>
      </c>
      <c r="I30" s="186" t="str">
        <f t="shared" si="11"/>
        <v/>
      </c>
      <c r="J30" s="37"/>
      <c r="K30" s="180"/>
      <c r="L30" s="181"/>
      <c r="M30" s="182"/>
      <c r="N30" s="181"/>
      <c r="O30" s="183"/>
      <c r="P30" s="184"/>
      <c r="Q30" s="185"/>
      <c r="R30" s="186"/>
    </row>
    <row r="31" spans="1:18" ht="16.5" thickBot="1" x14ac:dyDescent="0.3">
      <c r="B31" s="37"/>
      <c r="C31" s="37"/>
      <c r="D31" s="37"/>
      <c r="E31" s="37"/>
      <c r="F31" s="37"/>
      <c r="G31" s="37"/>
      <c r="H31" s="37"/>
      <c r="I31" s="37"/>
    </row>
    <row r="32" spans="1:18" ht="21.75" thickBot="1" x14ac:dyDescent="0.4">
      <c r="B32" s="215" t="str">
        <f>SeriesName &amp; " - Round " &amp; RoundsRun &amp; " of 6  (Group B)"</f>
        <v>Slot.it Le Mans 90's GT - Round 2 of 6  (Group B)</v>
      </c>
      <c r="C32" s="216"/>
      <c r="D32" s="216"/>
      <c r="E32" s="216"/>
      <c r="F32" s="216"/>
      <c r="G32" s="216"/>
      <c r="H32" s="216"/>
      <c r="I32" s="217"/>
      <c r="K32" s="215"/>
      <c r="L32" s="216"/>
      <c r="M32" s="216"/>
      <c r="N32" s="216"/>
      <c r="O32" s="216"/>
      <c r="P32" s="216"/>
      <c r="Q32" s="216"/>
      <c r="R32" s="217"/>
    </row>
    <row r="33" spans="2:18" ht="46.5" x14ac:dyDescent="0.35">
      <c r="B33" s="2" t="s">
        <v>0</v>
      </c>
      <c r="C33" s="20" t="s">
        <v>10</v>
      </c>
      <c r="D33" s="3" t="s">
        <v>1</v>
      </c>
      <c r="E33" s="5" t="s">
        <v>3</v>
      </c>
      <c r="F33" s="5" t="s">
        <v>11</v>
      </c>
      <c r="G33" s="4" t="s">
        <v>13</v>
      </c>
      <c r="H33" s="5" t="s">
        <v>2</v>
      </c>
      <c r="I33" s="19" t="s">
        <v>14</v>
      </c>
      <c r="K33" s="2"/>
      <c r="L33" s="20"/>
      <c r="M33" s="3"/>
      <c r="N33" s="5"/>
      <c r="O33" s="5"/>
      <c r="P33" s="4"/>
      <c r="Q33" s="5"/>
      <c r="R33" s="19"/>
    </row>
    <row r="34" spans="2:18" ht="23.25" x14ac:dyDescent="0.35">
      <c r="B34" s="197">
        <f>IF(ISERROR(RANK(E34,$E$34:$E$45)),"",RANK(E34,$E$34:$E$45))</f>
        <v>1</v>
      </c>
      <c r="C34" s="198" t="str">
        <f t="shared" ref="C34:C45" si="14">IF(D34&lt;&gt;"",IF(IF(RoundsRun=2,VLOOKUP(D34,SeriesSummary,14,FALSE),IF(RoundsRun=3,VLOOKUP(D34,SeriesSummary,22,FALSE),IF(RoundsRun=4,VLOOKUP(D34,SeriesSummary,30,FALSE),IF(RoundsRun=5,VLOOKUP(D34,SeriesSummary,38,FALSE),IF(RoundsRun=6,VLOOKUP(D34,SeriesSummary,46,FALSE),"-")))))&gt;0,"+"&amp;IF(RoundsRun=2,VLOOKUP(D34,SeriesSummary,14,FALSE),IF(RoundsRun=3,VLOOKUP(D34,SeriesSummary,22,FALSE),IF(RoundsRun=4,VLOOKUP(D34,SeriesSummary,30,FALSE),IF(RoundsRun=5,VLOOKUP(D34,SeriesSummary,38,FALSE),IF(RoundsRun=6,VLOOKUP(D34,SeriesSummary,46,FALSE),"-"))))),IF((IF(RoundsRun=2,VLOOKUP(D34,SeriesSummary,14,FALSE),IF(RoundsRun=3,VLOOKUP(D34,SeriesSummary,22,FALSE),IF(RoundsRun=4,VLOOKUP(D34,SeriesSummary,30,FALSE),IF(RoundsRun=5,VLOOKUP(D34,SeriesSummary,38,FALSE),IF(RoundsRun=6,VLOOKUP(D34,SeriesSummary,46,FALSE),"-"))))))=0,"-",(IF(RoundsRun=2,VLOOKUP(D34,SeriesSummary,14,FALSE),IF(RoundsRun=3,VLOOKUP(D34,SeriesSummary,22,FALSE),IF(RoundsRun=4,VLOOKUP(D34,SeriesSummary,30,FALSE),IF(RoundsRun=5,VLOOKUP(D34,SeriesSummary,38,FALSE),IF(RoundsRun=6,VLOOKUP(D34,SeriesSummary,46,FALSE),"-")))))))),"")</f>
        <v>+2</v>
      </c>
      <c r="D34" s="199" t="s">
        <v>30</v>
      </c>
      <c r="E34" s="198">
        <f t="shared" ref="E34:E45" si="15">IF(D34&lt;&gt;"",IF(ISNA(VLOOKUP($D34,SeriesSummary,55,FALSE)),"-",VLOOKUP($D34,SeriesSummary,55,FALSE)),"")</f>
        <v>10</v>
      </c>
      <c r="F34" s="200" t="s">
        <v>12</v>
      </c>
      <c r="G34" s="201">
        <f t="shared" ref="G34:G45" si="16">IF(ISNA(VLOOKUP($D34,SeriesSummary,47,FALSE)),"",VLOOKUP($D34,SeriesSummary,47,FALSE))</f>
        <v>2</v>
      </c>
      <c r="H34" s="202">
        <f t="shared" ref="H34:H45" si="17">IF(ISNA(VLOOKUP($D34,SeriesSummary,57,FALSE)),"",VLOOKUP($D34,SeriesSummary,57,FALSE))</f>
        <v>417.61</v>
      </c>
      <c r="I34" s="203">
        <f t="shared" ref="I34:I45" si="18">IF(ISNA(VLOOKUP($D34,SeriesSummary,56,FALSE)),"",VLOOKUP($D34,SeriesSummary,56,FALSE))</f>
        <v>0</v>
      </c>
      <c r="K34" s="197"/>
      <c r="L34" s="198"/>
      <c r="M34" s="199"/>
      <c r="N34" s="198"/>
      <c r="O34" s="200"/>
      <c r="P34" s="201"/>
      <c r="Q34" s="202"/>
      <c r="R34" s="203"/>
    </row>
    <row r="35" spans="2:18" ht="23.25" x14ac:dyDescent="0.35">
      <c r="B35" s="38">
        <f t="shared" ref="B35:B45" si="19">IF(ISERROR(RANK(E35,$E$34:$E$45)),"",RANK(E35,$E$34:$E$45))</f>
        <v>3</v>
      </c>
      <c r="C35" s="39">
        <f t="shared" si="14"/>
        <v>-3</v>
      </c>
      <c r="D35" s="85" t="s">
        <v>22</v>
      </c>
      <c r="E35" s="39">
        <f t="shared" si="15"/>
        <v>2</v>
      </c>
      <c r="F35" s="40">
        <f t="shared" ref="F35:F45" si="20">IF(ISERROR(E35-$E$19),"",E35-$E$19)</f>
        <v>-17</v>
      </c>
      <c r="G35" s="41">
        <f t="shared" si="16"/>
        <v>1</v>
      </c>
      <c r="H35" s="42">
        <f t="shared" si="17"/>
        <v>187.8</v>
      </c>
      <c r="I35" s="47">
        <f t="shared" si="18"/>
        <v>0</v>
      </c>
      <c r="K35" s="38"/>
      <c r="L35" s="39"/>
      <c r="M35" s="85"/>
      <c r="N35" s="39"/>
      <c r="O35" s="40"/>
      <c r="P35" s="41"/>
      <c r="Q35" s="42"/>
      <c r="R35" s="47"/>
    </row>
    <row r="36" spans="2:18" ht="23.25" x14ac:dyDescent="0.35">
      <c r="B36" s="197">
        <f t="shared" si="19"/>
        <v>2</v>
      </c>
      <c r="C36" s="198" t="str">
        <f t="shared" si="14"/>
        <v>+4</v>
      </c>
      <c r="D36" s="199" t="s">
        <v>47</v>
      </c>
      <c r="E36" s="198">
        <f t="shared" si="15"/>
        <v>6</v>
      </c>
      <c r="F36" s="200">
        <f t="shared" si="20"/>
        <v>-13</v>
      </c>
      <c r="G36" s="201">
        <f t="shared" si="16"/>
        <v>2</v>
      </c>
      <c r="H36" s="202">
        <f t="shared" si="17"/>
        <v>366.95000000000005</v>
      </c>
      <c r="I36" s="203">
        <f t="shared" si="18"/>
        <v>0</v>
      </c>
      <c r="K36" s="197"/>
      <c r="L36" s="198"/>
      <c r="M36" s="199"/>
      <c r="N36" s="198"/>
      <c r="O36" s="200"/>
      <c r="P36" s="201"/>
      <c r="Q36" s="202"/>
      <c r="R36" s="203"/>
    </row>
    <row r="37" spans="2:18" ht="23.25" x14ac:dyDescent="0.35">
      <c r="B37" s="38" t="str">
        <f t="shared" si="19"/>
        <v/>
      </c>
      <c r="C37" s="39" t="str">
        <f t="shared" si="14"/>
        <v/>
      </c>
      <c r="D37" s="85"/>
      <c r="E37" s="39" t="str">
        <f t="shared" si="15"/>
        <v/>
      </c>
      <c r="F37" s="40" t="str">
        <f t="shared" si="20"/>
        <v/>
      </c>
      <c r="G37" s="41" t="str">
        <f t="shared" si="16"/>
        <v/>
      </c>
      <c r="H37" s="42" t="str">
        <f t="shared" si="17"/>
        <v/>
      </c>
      <c r="I37" s="47" t="str">
        <f t="shared" si="18"/>
        <v/>
      </c>
      <c r="K37" s="38"/>
      <c r="L37" s="39"/>
      <c r="M37" s="85"/>
      <c r="N37" s="39"/>
      <c r="O37" s="40"/>
      <c r="P37" s="41"/>
      <c r="Q37" s="42"/>
      <c r="R37" s="47"/>
    </row>
    <row r="38" spans="2:18" ht="23.25" x14ac:dyDescent="0.35">
      <c r="B38" s="197" t="str">
        <f t="shared" si="19"/>
        <v/>
      </c>
      <c r="C38" s="198" t="str">
        <f t="shared" si="14"/>
        <v/>
      </c>
      <c r="D38" s="199"/>
      <c r="E38" s="198" t="str">
        <f t="shared" si="15"/>
        <v/>
      </c>
      <c r="F38" s="200" t="str">
        <f t="shared" si="20"/>
        <v/>
      </c>
      <c r="G38" s="201" t="str">
        <f t="shared" si="16"/>
        <v/>
      </c>
      <c r="H38" s="202" t="str">
        <f t="shared" si="17"/>
        <v/>
      </c>
      <c r="I38" s="203" t="str">
        <f t="shared" si="18"/>
        <v/>
      </c>
      <c r="K38" s="197"/>
      <c r="L38" s="198"/>
      <c r="M38" s="199"/>
      <c r="N38" s="198"/>
      <c r="O38" s="200"/>
      <c r="P38" s="201"/>
      <c r="Q38" s="202"/>
      <c r="R38" s="203"/>
    </row>
    <row r="39" spans="2:18" ht="23.25" x14ac:dyDescent="0.35">
      <c r="B39" s="38" t="str">
        <f t="shared" si="19"/>
        <v/>
      </c>
      <c r="C39" s="39" t="str">
        <f t="shared" si="14"/>
        <v/>
      </c>
      <c r="D39" s="85"/>
      <c r="E39" s="39" t="str">
        <f t="shared" si="15"/>
        <v/>
      </c>
      <c r="F39" s="40" t="str">
        <f t="shared" si="20"/>
        <v/>
      </c>
      <c r="G39" s="41" t="str">
        <f t="shared" si="16"/>
        <v/>
      </c>
      <c r="H39" s="42" t="str">
        <f t="shared" si="17"/>
        <v/>
      </c>
      <c r="I39" s="47" t="str">
        <f t="shared" si="18"/>
        <v/>
      </c>
      <c r="K39" s="38"/>
      <c r="L39" s="39"/>
      <c r="M39" s="85"/>
      <c r="N39" s="39"/>
      <c r="O39" s="40"/>
      <c r="P39" s="41"/>
      <c r="Q39" s="42"/>
      <c r="R39" s="47"/>
    </row>
    <row r="40" spans="2:18" ht="23.25" x14ac:dyDescent="0.35">
      <c r="B40" s="197" t="str">
        <f t="shared" si="19"/>
        <v/>
      </c>
      <c r="C40" s="198" t="str">
        <f t="shared" si="14"/>
        <v/>
      </c>
      <c r="D40" s="199"/>
      <c r="E40" s="198" t="str">
        <f t="shared" si="15"/>
        <v/>
      </c>
      <c r="F40" s="200" t="str">
        <f t="shared" si="20"/>
        <v/>
      </c>
      <c r="G40" s="201" t="str">
        <f t="shared" si="16"/>
        <v/>
      </c>
      <c r="H40" s="202" t="str">
        <f t="shared" si="17"/>
        <v/>
      </c>
      <c r="I40" s="203" t="str">
        <f t="shared" si="18"/>
        <v/>
      </c>
      <c r="K40" s="197"/>
      <c r="L40" s="198"/>
      <c r="M40" s="199"/>
      <c r="N40" s="198"/>
      <c r="O40" s="200"/>
      <c r="P40" s="201"/>
      <c r="Q40" s="202"/>
      <c r="R40" s="203"/>
    </row>
    <row r="41" spans="2:18" ht="23.25" x14ac:dyDescent="0.35">
      <c r="B41" s="38" t="str">
        <f t="shared" si="19"/>
        <v/>
      </c>
      <c r="C41" s="39" t="str">
        <f t="shared" si="14"/>
        <v/>
      </c>
      <c r="D41" s="85"/>
      <c r="E41" s="39" t="str">
        <f t="shared" si="15"/>
        <v/>
      </c>
      <c r="F41" s="40" t="str">
        <f t="shared" si="20"/>
        <v/>
      </c>
      <c r="G41" s="41" t="str">
        <f t="shared" si="16"/>
        <v/>
      </c>
      <c r="H41" s="42" t="str">
        <f t="shared" si="17"/>
        <v/>
      </c>
      <c r="I41" s="47" t="str">
        <f t="shared" si="18"/>
        <v/>
      </c>
      <c r="K41" s="38"/>
      <c r="L41" s="39"/>
      <c r="M41" s="85"/>
      <c r="N41" s="39"/>
      <c r="O41" s="40"/>
      <c r="P41" s="41"/>
      <c r="Q41" s="42"/>
      <c r="R41" s="47"/>
    </row>
    <row r="42" spans="2:18" ht="23.25" x14ac:dyDescent="0.35">
      <c r="B42" s="197" t="str">
        <f t="shared" si="19"/>
        <v/>
      </c>
      <c r="C42" s="198" t="str">
        <f t="shared" si="14"/>
        <v/>
      </c>
      <c r="D42" s="199"/>
      <c r="E42" s="198" t="str">
        <f t="shared" si="15"/>
        <v/>
      </c>
      <c r="F42" s="200" t="str">
        <f t="shared" si="20"/>
        <v/>
      </c>
      <c r="G42" s="201" t="str">
        <f t="shared" si="16"/>
        <v/>
      </c>
      <c r="H42" s="202" t="str">
        <f t="shared" si="17"/>
        <v/>
      </c>
      <c r="I42" s="203" t="str">
        <f t="shared" si="18"/>
        <v/>
      </c>
      <c r="K42" s="197"/>
      <c r="L42" s="198"/>
      <c r="M42" s="199"/>
      <c r="N42" s="198"/>
      <c r="O42" s="200"/>
      <c r="P42" s="201"/>
      <c r="Q42" s="202"/>
      <c r="R42" s="203"/>
    </row>
    <row r="43" spans="2:18" ht="23.25" x14ac:dyDescent="0.35">
      <c r="B43" s="38" t="str">
        <f t="shared" si="19"/>
        <v/>
      </c>
      <c r="C43" s="39" t="str">
        <f t="shared" si="14"/>
        <v/>
      </c>
      <c r="D43" s="85"/>
      <c r="E43" s="39" t="str">
        <f t="shared" si="15"/>
        <v/>
      </c>
      <c r="F43" s="40" t="str">
        <f t="shared" si="20"/>
        <v/>
      </c>
      <c r="G43" s="41" t="str">
        <f t="shared" si="16"/>
        <v/>
      </c>
      <c r="H43" s="42" t="str">
        <f t="shared" si="17"/>
        <v/>
      </c>
      <c r="I43" s="47" t="str">
        <f t="shared" si="18"/>
        <v/>
      </c>
      <c r="K43" s="38"/>
      <c r="L43" s="39"/>
      <c r="M43" s="85"/>
      <c r="N43" s="39"/>
      <c r="O43" s="40"/>
      <c r="P43" s="41"/>
      <c r="Q43" s="42"/>
      <c r="R43" s="47"/>
    </row>
    <row r="44" spans="2:18" ht="23.25" x14ac:dyDescent="0.35">
      <c r="B44" s="197" t="str">
        <f t="shared" si="19"/>
        <v/>
      </c>
      <c r="C44" s="198" t="str">
        <f t="shared" si="14"/>
        <v/>
      </c>
      <c r="D44" s="199"/>
      <c r="E44" s="198" t="str">
        <f t="shared" si="15"/>
        <v/>
      </c>
      <c r="F44" s="200" t="str">
        <f t="shared" si="20"/>
        <v/>
      </c>
      <c r="G44" s="201" t="str">
        <f t="shared" si="16"/>
        <v/>
      </c>
      <c r="H44" s="202" t="str">
        <f t="shared" si="17"/>
        <v/>
      </c>
      <c r="I44" s="203" t="str">
        <f t="shared" si="18"/>
        <v/>
      </c>
      <c r="K44" s="197"/>
      <c r="L44" s="198"/>
      <c r="M44" s="199"/>
      <c r="N44" s="198"/>
      <c r="O44" s="200"/>
      <c r="P44" s="201"/>
      <c r="Q44" s="202"/>
      <c r="R44" s="203"/>
    </row>
    <row r="45" spans="2:18" ht="24" thickBot="1" x14ac:dyDescent="0.4">
      <c r="B45" s="180" t="str">
        <f t="shared" si="19"/>
        <v/>
      </c>
      <c r="C45" s="181" t="str">
        <f t="shared" si="14"/>
        <v/>
      </c>
      <c r="D45" s="182"/>
      <c r="E45" s="181" t="str">
        <f t="shared" si="15"/>
        <v/>
      </c>
      <c r="F45" s="183" t="str">
        <f t="shared" si="20"/>
        <v/>
      </c>
      <c r="G45" s="184" t="str">
        <f t="shared" si="16"/>
        <v/>
      </c>
      <c r="H45" s="185" t="str">
        <f t="shared" si="17"/>
        <v/>
      </c>
      <c r="I45" s="186" t="str">
        <f t="shared" si="18"/>
        <v/>
      </c>
      <c r="K45" s="180"/>
      <c r="L45" s="181"/>
      <c r="M45" s="182"/>
      <c r="N45" s="181"/>
      <c r="O45" s="183"/>
      <c r="P45" s="184"/>
      <c r="Q45" s="185"/>
      <c r="R45" s="186"/>
    </row>
  </sheetData>
  <sortState ref="A4:R14">
    <sortCondition ref="B4:B14"/>
    <sortCondition descending="1" ref="H4:H14"/>
  </sortState>
  <mergeCells count="6">
    <mergeCell ref="B17:I17"/>
    <mergeCell ref="K17:R17"/>
    <mergeCell ref="B32:I32"/>
    <mergeCell ref="K32:R32"/>
    <mergeCell ref="B2:I2"/>
    <mergeCell ref="K2:R2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0"/>
  <sheetViews>
    <sheetView zoomScale="125" zoomScaleNormal="125" zoomScalePageLayoutView="125" workbookViewId="0">
      <selection activeCell="J14" sqref="J14"/>
    </sheetView>
  </sheetViews>
  <sheetFormatPr defaultColWidth="11" defaultRowHeight="15.75" x14ac:dyDescent="0.25"/>
  <cols>
    <col min="1" max="1" width="3.125" style="14" customWidth="1"/>
    <col min="2" max="7" width="11" customWidth="1"/>
  </cols>
  <sheetData>
    <row r="1" spans="1:8" s="14" customFormat="1" ht="16.5" thickBot="1" x14ac:dyDescent="0.3">
      <c r="A1" s="37"/>
      <c r="B1" s="37"/>
      <c r="C1" s="37"/>
      <c r="D1" s="37"/>
      <c r="E1" s="37"/>
      <c r="F1" s="37"/>
      <c r="G1" s="37"/>
      <c r="H1" s="37"/>
    </row>
    <row r="2" spans="1:8" s="14" customFormat="1" ht="16.5" thickBot="1" x14ac:dyDescent="0.3">
      <c r="A2" s="37"/>
      <c r="B2" s="221" t="str">
        <f>SeriesName &amp; " - Round 1"</f>
        <v>Slot.it Le Mans 90's GT - Round 1</v>
      </c>
      <c r="C2" s="222"/>
      <c r="D2" s="222"/>
      <c r="E2" s="222"/>
      <c r="F2" s="222"/>
      <c r="G2" s="223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  <c r="H3" s="37"/>
    </row>
    <row r="4" spans="1:8" x14ac:dyDescent="0.25">
      <c r="A4" s="37"/>
      <c r="B4" s="16">
        <v>1</v>
      </c>
      <c r="C4" s="92" t="s">
        <v>26</v>
      </c>
      <c r="D4" s="24">
        <v>222.63</v>
      </c>
      <c r="E4" s="90">
        <v>3.7930000000000001</v>
      </c>
      <c r="F4" s="165">
        <f t="shared" ref="F4:F15" si="0">IF(AND(E4=MIN($E$4:$E$15),E4&gt;0),1,0)</f>
        <v>1</v>
      </c>
      <c r="G4" s="22">
        <f t="shared" ref="G4:G15" si="1">IF(ISNA(VLOOKUP(B4,Points,2,FALSE)),0,VLOOKUP(B4,Points,2,FALSE)+F4)</f>
        <v>11</v>
      </c>
      <c r="H4" s="37"/>
    </row>
    <row r="5" spans="1:8" x14ac:dyDescent="0.25">
      <c r="A5" s="37"/>
      <c r="B5" s="15">
        <v>2</v>
      </c>
      <c r="C5" s="93" t="s">
        <v>27</v>
      </c>
      <c r="D5" s="23">
        <v>221.47</v>
      </c>
      <c r="E5" s="89">
        <v>3.859</v>
      </c>
      <c r="F5" s="166">
        <f t="shared" si="0"/>
        <v>0</v>
      </c>
      <c r="G5" s="21">
        <f t="shared" si="1"/>
        <v>8</v>
      </c>
      <c r="H5" s="37"/>
    </row>
    <row r="6" spans="1:8" x14ac:dyDescent="0.25">
      <c r="A6" s="37"/>
      <c r="B6" s="16">
        <v>3</v>
      </c>
      <c r="C6" s="92" t="s">
        <v>25</v>
      </c>
      <c r="D6" s="24">
        <v>217.93</v>
      </c>
      <c r="E6" s="90">
        <v>3.9239999999999999</v>
      </c>
      <c r="F6" s="165">
        <f t="shared" si="0"/>
        <v>0</v>
      </c>
      <c r="G6" s="22">
        <f t="shared" si="1"/>
        <v>6</v>
      </c>
      <c r="H6" s="37"/>
    </row>
    <row r="7" spans="1:8" x14ac:dyDescent="0.25">
      <c r="A7" s="37"/>
      <c r="B7" s="15">
        <v>4</v>
      </c>
      <c r="C7" s="93" t="s">
        <v>21</v>
      </c>
      <c r="D7" s="23">
        <v>217.4</v>
      </c>
      <c r="E7" s="89">
        <v>3.944</v>
      </c>
      <c r="F7" s="166">
        <f t="shared" si="0"/>
        <v>0</v>
      </c>
      <c r="G7" s="21">
        <f t="shared" si="1"/>
        <v>5</v>
      </c>
      <c r="H7" s="37"/>
    </row>
    <row r="8" spans="1:8" s="14" customFormat="1" x14ac:dyDescent="0.25">
      <c r="A8" s="37"/>
      <c r="B8" s="16">
        <v>5</v>
      </c>
      <c r="C8" s="92" t="s">
        <v>30</v>
      </c>
      <c r="D8" s="24">
        <v>207.4</v>
      </c>
      <c r="E8" s="90">
        <v>3.9620000000000002</v>
      </c>
      <c r="F8" s="165">
        <f t="shared" si="0"/>
        <v>0</v>
      </c>
      <c r="G8" s="22">
        <f t="shared" si="1"/>
        <v>4</v>
      </c>
      <c r="H8" s="37"/>
    </row>
    <row r="9" spans="1:8" s="14" customFormat="1" x14ac:dyDescent="0.25">
      <c r="A9" s="37"/>
      <c r="B9" s="15">
        <v>6</v>
      </c>
      <c r="C9" s="93" t="s">
        <v>23</v>
      </c>
      <c r="D9" s="23">
        <v>204.82</v>
      </c>
      <c r="E9" s="89">
        <v>4.0030000000000001</v>
      </c>
      <c r="F9" s="166">
        <f t="shared" ref="F9:F11" si="2">IF(AND(E9=MIN($E$4:$E$15),E9&gt;0),1,0)</f>
        <v>0</v>
      </c>
      <c r="G9" s="21">
        <f t="shared" ref="G9:G11" si="3">IF(ISNA(VLOOKUP(B9,Points,2,FALSE)),0,VLOOKUP(B9,Points,2,FALSE)+F9)</f>
        <v>3</v>
      </c>
      <c r="H9" s="37"/>
    </row>
    <row r="10" spans="1:8" s="14" customFormat="1" x14ac:dyDescent="0.25">
      <c r="A10" s="37"/>
      <c r="B10" s="16">
        <v>7</v>
      </c>
      <c r="C10" s="92" t="s">
        <v>22</v>
      </c>
      <c r="D10" s="24">
        <v>187.8</v>
      </c>
      <c r="E10" s="90">
        <v>4.0190000000000001</v>
      </c>
      <c r="F10" s="165">
        <f t="shared" si="2"/>
        <v>0</v>
      </c>
      <c r="G10" s="22">
        <f t="shared" si="3"/>
        <v>2</v>
      </c>
      <c r="H10" s="37"/>
    </row>
    <row r="11" spans="1:8" s="14" customFormat="1" x14ac:dyDescent="0.25">
      <c r="A11" s="37"/>
      <c r="B11" s="15">
        <v>8</v>
      </c>
      <c r="C11" s="93" t="s">
        <v>47</v>
      </c>
      <c r="D11" s="23">
        <v>173.68</v>
      </c>
      <c r="E11" s="89">
        <v>4.0919999999999996</v>
      </c>
      <c r="F11" s="166">
        <f t="shared" si="2"/>
        <v>0</v>
      </c>
      <c r="G11" s="21">
        <f t="shared" si="3"/>
        <v>1</v>
      </c>
      <c r="H11" s="37"/>
    </row>
    <row r="12" spans="1:8" s="14" customFormat="1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  <c r="H12" s="37"/>
    </row>
    <row r="13" spans="1:8" s="14" customFormat="1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 t="s">
        <v>26</v>
      </c>
      <c r="C18" s="49">
        <v>1</v>
      </c>
      <c r="D18" s="50">
        <v>9.4830000000000005</v>
      </c>
      <c r="E18" s="51">
        <v>3.85</v>
      </c>
      <c r="F18" s="51">
        <v>4.1150000000000002</v>
      </c>
      <c r="G18" s="52">
        <v>74</v>
      </c>
      <c r="H18" s="37"/>
    </row>
    <row r="19" spans="1:8" x14ac:dyDescent="0.25">
      <c r="A19" s="37"/>
      <c r="B19" s="53" t="s">
        <v>26</v>
      </c>
      <c r="C19" s="54">
        <v>2</v>
      </c>
      <c r="D19" s="55">
        <v>6.51</v>
      </c>
      <c r="E19" s="56">
        <v>3.7930000000000001</v>
      </c>
      <c r="F19" s="56">
        <v>3.9449999999999998</v>
      </c>
      <c r="G19" s="57">
        <v>76.63</v>
      </c>
      <c r="H19" s="37"/>
    </row>
    <row r="20" spans="1:8" x14ac:dyDescent="0.25">
      <c r="A20" s="37"/>
      <c r="B20" s="53" t="s">
        <v>26</v>
      </c>
      <c r="C20" s="54">
        <v>3</v>
      </c>
      <c r="D20" s="55">
        <v>6.9020000000000001</v>
      </c>
      <c r="E20" s="56">
        <v>3.8679999999999999</v>
      </c>
      <c r="F20" s="56">
        <v>4.085</v>
      </c>
      <c r="G20" s="57">
        <v>73</v>
      </c>
      <c r="H20" s="37"/>
    </row>
    <row r="21" spans="1:8" x14ac:dyDescent="0.25">
      <c r="A21" s="37"/>
      <c r="B21" s="6" t="s">
        <v>27</v>
      </c>
      <c r="C21" s="7">
        <v>1</v>
      </c>
      <c r="D21" s="8">
        <v>8.6579999999999995</v>
      </c>
      <c r="E21" s="9">
        <v>3.8929999999999998</v>
      </c>
      <c r="F21" s="9">
        <v>4.18</v>
      </c>
      <c r="G21" s="17">
        <v>72</v>
      </c>
      <c r="H21" s="37"/>
    </row>
    <row r="22" spans="1:8" x14ac:dyDescent="0.25">
      <c r="A22" s="37"/>
      <c r="B22" s="6" t="s">
        <v>27</v>
      </c>
      <c r="C22" s="7">
        <v>2</v>
      </c>
      <c r="D22" s="8">
        <v>5.6070000000000002</v>
      </c>
      <c r="E22" s="9">
        <v>3.859</v>
      </c>
      <c r="F22" s="9">
        <v>3.9849999999999999</v>
      </c>
      <c r="G22" s="17">
        <v>76.47</v>
      </c>
      <c r="H22" s="37"/>
    </row>
    <row r="23" spans="1:8" x14ac:dyDescent="0.25">
      <c r="A23" s="37"/>
      <c r="B23" s="6" t="s">
        <v>27</v>
      </c>
      <c r="C23" s="7">
        <v>3</v>
      </c>
      <c r="D23" s="8">
        <v>6.3239999999999998</v>
      </c>
      <c r="E23" s="9">
        <v>3.87</v>
      </c>
      <c r="F23" s="9">
        <v>4.093</v>
      </c>
      <c r="G23" s="17">
        <v>74</v>
      </c>
      <c r="H23" s="37"/>
    </row>
    <row r="24" spans="1:8" x14ac:dyDescent="0.25">
      <c r="A24" s="37"/>
      <c r="B24" s="53" t="s">
        <v>25</v>
      </c>
      <c r="C24" s="54">
        <v>1</v>
      </c>
      <c r="D24" s="55">
        <v>5.12</v>
      </c>
      <c r="E24" s="56">
        <v>3.9239999999999999</v>
      </c>
      <c r="F24" s="56">
        <v>4.1639999999999997</v>
      </c>
      <c r="G24" s="57">
        <v>73</v>
      </c>
      <c r="H24" s="37"/>
    </row>
    <row r="25" spans="1:8" x14ac:dyDescent="0.25">
      <c r="A25" s="37"/>
      <c r="B25" s="53" t="s">
        <v>25</v>
      </c>
      <c r="C25" s="54">
        <v>2</v>
      </c>
      <c r="D25" s="55">
        <v>6.1150000000000002</v>
      </c>
      <c r="E25" s="56">
        <v>3.9239999999999999</v>
      </c>
      <c r="F25" s="56">
        <v>4.0830000000000002</v>
      </c>
      <c r="G25" s="57">
        <v>73.930000000000007</v>
      </c>
      <c r="H25" s="37"/>
    </row>
    <row r="26" spans="1:8" x14ac:dyDescent="0.25">
      <c r="A26" s="37"/>
      <c r="B26" s="53" t="s">
        <v>25</v>
      </c>
      <c r="C26" s="54">
        <v>3</v>
      </c>
      <c r="D26" s="55">
        <v>5.4660000000000002</v>
      </c>
      <c r="E26" s="56">
        <v>3.9329999999999998</v>
      </c>
      <c r="F26" s="56">
        <v>4.1509999999999998</v>
      </c>
      <c r="G26" s="57">
        <v>72</v>
      </c>
      <c r="H26" s="37"/>
    </row>
    <row r="27" spans="1:8" x14ac:dyDescent="0.25">
      <c r="A27" s="37"/>
      <c r="B27" s="6" t="s">
        <v>21</v>
      </c>
      <c r="C27" s="7">
        <v>1</v>
      </c>
      <c r="D27" s="8">
        <v>4.54</v>
      </c>
      <c r="E27" s="9">
        <v>4.0030000000000001</v>
      </c>
      <c r="F27" s="9">
        <v>4.1050000000000004</v>
      </c>
      <c r="G27" s="17">
        <v>74</v>
      </c>
      <c r="H27" s="37"/>
    </row>
    <row r="28" spans="1:8" x14ac:dyDescent="0.25">
      <c r="A28" s="37"/>
      <c r="B28" s="6" t="s">
        <v>21</v>
      </c>
      <c r="C28" s="7">
        <v>2</v>
      </c>
      <c r="D28" s="8">
        <v>6.0339999999999998</v>
      </c>
      <c r="E28" s="9">
        <v>3.944</v>
      </c>
      <c r="F28" s="9">
        <v>4.1100000000000003</v>
      </c>
      <c r="G28" s="17">
        <v>73.400000000000006</v>
      </c>
      <c r="H28" s="37"/>
    </row>
    <row r="29" spans="1:8" x14ac:dyDescent="0.25">
      <c r="A29" s="37"/>
      <c r="B29" s="6" t="s">
        <v>21</v>
      </c>
      <c r="C29" s="7">
        <v>3</v>
      </c>
      <c r="D29" s="8">
        <v>5.6440000000000001</v>
      </c>
      <c r="E29" s="9">
        <v>4</v>
      </c>
      <c r="F29" s="9">
        <v>4.218</v>
      </c>
      <c r="G29" s="17">
        <v>71</v>
      </c>
      <c r="H29" s="37"/>
    </row>
    <row r="30" spans="1:8" x14ac:dyDescent="0.25">
      <c r="A30" s="37"/>
      <c r="B30" s="53" t="s">
        <v>30</v>
      </c>
      <c r="C30" s="54">
        <v>1</v>
      </c>
      <c r="D30" s="55">
        <v>9.157</v>
      </c>
      <c r="E30" s="56">
        <v>3.9620000000000002</v>
      </c>
      <c r="F30" s="56">
        <v>4.3550000000000004</v>
      </c>
      <c r="G30" s="57">
        <v>69</v>
      </c>
      <c r="H30" s="37"/>
    </row>
    <row r="31" spans="1:8" x14ac:dyDescent="0.25">
      <c r="A31" s="37"/>
      <c r="B31" s="53" t="s">
        <v>30</v>
      </c>
      <c r="C31" s="54">
        <v>2</v>
      </c>
      <c r="D31" s="55">
        <v>6.4359999999999999</v>
      </c>
      <c r="E31" s="56">
        <v>3.9790000000000001</v>
      </c>
      <c r="F31" s="56">
        <v>4.431</v>
      </c>
      <c r="G31" s="57">
        <v>68.400000000000006</v>
      </c>
      <c r="H31" s="37"/>
    </row>
    <row r="32" spans="1:8" x14ac:dyDescent="0.25">
      <c r="A32" s="37"/>
      <c r="B32" s="53" t="s">
        <v>30</v>
      </c>
      <c r="C32" s="54">
        <v>3</v>
      </c>
      <c r="D32" s="55">
        <v>6.5049999999999999</v>
      </c>
      <c r="E32" s="56">
        <v>3.9769999999999999</v>
      </c>
      <c r="F32" s="56">
        <v>4.2480000000000002</v>
      </c>
      <c r="G32" s="57">
        <v>71</v>
      </c>
      <c r="H32" s="37"/>
    </row>
    <row r="33" spans="1:8" x14ac:dyDescent="0.25">
      <c r="A33" s="37"/>
      <c r="B33" s="6" t="s">
        <v>23</v>
      </c>
      <c r="C33" s="7">
        <v>1</v>
      </c>
      <c r="D33" s="8">
        <v>11.061999999999999</v>
      </c>
      <c r="E33" s="9">
        <v>4.069</v>
      </c>
      <c r="F33" s="9">
        <v>4.5250000000000004</v>
      </c>
      <c r="G33" s="17">
        <v>67</v>
      </c>
      <c r="H33" s="37"/>
    </row>
    <row r="34" spans="1:8" x14ac:dyDescent="0.25">
      <c r="A34" s="37"/>
      <c r="B34" s="6" t="s">
        <v>23</v>
      </c>
      <c r="C34" s="7">
        <v>2</v>
      </c>
      <c r="D34" s="8">
        <v>6.5990000000000002</v>
      </c>
      <c r="E34" s="9">
        <v>4.0030000000000001</v>
      </c>
      <c r="F34" s="9">
        <v>4.375</v>
      </c>
      <c r="G34" s="17">
        <v>68.819999999999993</v>
      </c>
      <c r="H34" s="37"/>
    </row>
    <row r="35" spans="1:8" x14ac:dyDescent="0.25">
      <c r="A35" s="37"/>
      <c r="B35" s="6" t="s">
        <v>23</v>
      </c>
      <c r="C35" s="7">
        <v>3</v>
      </c>
      <c r="D35" s="8">
        <v>8.0440000000000005</v>
      </c>
      <c r="E35" s="9">
        <v>4.0519999999999996</v>
      </c>
      <c r="F35" s="9">
        <v>4.3</v>
      </c>
      <c r="G35" s="17">
        <v>70</v>
      </c>
      <c r="H35" s="37"/>
    </row>
    <row r="36" spans="1:8" x14ac:dyDescent="0.25">
      <c r="A36" s="37"/>
      <c r="B36" s="53" t="s">
        <v>22</v>
      </c>
      <c r="C36" s="54">
        <v>1</v>
      </c>
      <c r="D36" s="55">
        <v>8.6120000000000001</v>
      </c>
      <c r="E36" s="56">
        <v>4.0190000000000001</v>
      </c>
      <c r="F36" s="56">
        <v>4.7690000000000001</v>
      </c>
      <c r="G36" s="57">
        <v>64</v>
      </c>
      <c r="H36" s="37"/>
    </row>
    <row r="37" spans="1:8" x14ac:dyDescent="0.25">
      <c r="B37" s="53" t="s">
        <v>22</v>
      </c>
      <c r="C37" s="54">
        <v>2</v>
      </c>
      <c r="D37" s="55">
        <v>45.777999999999999</v>
      </c>
      <c r="E37" s="56">
        <v>4.0229999999999997</v>
      </c>
      <c r="F37" s="56">
        <v>5.1440000000000001</v>
      </c>
      <c r="G37" s="57">
        <v>58.8</v>
      </c>
      <c r="H37" s="37"/>
    </row>
    <row r="38" spans="1:8" x14ac:dyDescent="0.25">
      <c r="B38" s="53" t="s">
        <v>22</v>
      </c>
      <c r="C38" s="54">
        <v>3</v>
      </c>
      <c r="D38" s="55">
        <v>7.1429999999999998</v>
      </c>
      <c r="E38" s="56">
        <v>4.1059999999999999</v>
      </c>
      <c r="F38" s="56">
        <v>4.5110000000000001</v>
      </c>
      <c r="G38" s="57">
        <v>66</v>
      </c>
      <c r="H38" s="37"/>
    </row>
    <row r="39" spans="1:8" x14ac:dyDescent="0.25">
      <c r="B39" s="6" t="s">
        <v>47</v>
      </c>
      <c r="C39" s="7">
        <v>1</v>
      </c>
      <c r="D39" s="8">
        <v>7.1349999999999998</v>
      </c>
      <c r="E39" s="9">
        <v>4.0919999999999996</v>
      </c>
      <c r="F39" s="9">
        <v>6.27</v>
      </c>
      <c r="G39" s="17">
        <v>48</v>
      </c>
      <c r="H39" s="37"/>
    </row>
    <row r="40" spans="1:8" x14ac:dyDescent="0.25">
      <c r="B40" s="6" t="s">
        <v>47</v>
      </c>
      <c r="C40" s="7">
        <v>2</v>
      </c>
      <c r="D40" s="8">
        <v>10.324</v>
      </c>
      <c r="E40" s="9">
        <v>4.0999999999999996</v>
      </c>
      <c r="F40" s="9">
        <v>4.8579999999999997</v>
      </c>
      <c r="G40" s="17">
        <v>62.68</v>
      </c>
      <c r="H40" s="37"/>
    </row>
    <row r="41" spans="1:8" x14ac:dyDescent="0.25">
      <c r="B41" s="6" t="s">
        <v>47</v>
      </c>
      <c r="C41" s="7">
        <v>3</v>
      </c>
      <c r="D41" s="8">
        <v>8.8290000000000006</v>
      </c>
      <c r="E41" s="9">
        <v>4.234</v>
      </c>
      <c r="F41" s="9">
        <v>4.7080000000000002</v>
      </c>
      <c r="G41" s="17">
        <v>63</v>
      </c>
      <c r="H41" s="37"/>
    </row>
    <row r="42" spans="1:8" x14ac:dyDescent="0.25">
      <c r="B42" s="53"/>
      <c r="C42" s="54"/>
      <c r="D42" s="55"/>
      <c r="E42" s="56"/>
      <c r="F42" s="56"/>
      <c r="G42" s="57"/>
    </row>
    <row r="43" spans="1:8" x14ac:dyDescent="0.25">
      <c r="B43" s="53"/>
      <c r="C43" s="54"/>
      <c r="D43" s="55"/>
      <c r="E43" s="56"/>
      <c r="F43" s="56"/>
      <c r="G43" s="57"/>
    </row>
    <row r="44" spans="1:8" x14ac:dyDescent="0.25">
      <c r="B44" s="53"/>
      <c r="C44" s="54"/>
      <c r="D44" s="55"/>
      <c r="E44" s="56"/>
      <c r="F44" s="56"/>
      <c r="G44" s="5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  <row r="54" spans="2:7" x14ac:dyDescent="0.25">
      <c r="B54" s="1"/>
      <c r="C54" s="1"/>
      <c r="D54" s="1"/>
      <c r="E54" s="1"/>
      <c r="F54" s="1"/>
    </row>
    <row r="55" spans="2:7" x14ac:dyDescent="0.25">
      <c r="B55" s="1"/>
      <c r="C55" s="1"/>
      <c r="D55" s="1"/>
      <c r="E55" s="1"/>
      <c r="F55" s="1"/>
    </row>
    <row r="56" spans="2:7" x14ac:dyDescent="0.25">
      <c r="B56" s="1"/>
      <c r="C56" s="1"/>
      <c r="D56" s="1"/>
      <c r="E56" s="1"/>
      <c r="F56" s="1"/>
    </row>
    <row r="57" spans="2:7" x14ac:dyDescent="0.25">
      <c r="B57" s="1"/>
      <c r="C57" s="1"/>
      <c r="D57" s="1"/>
      <c r="E57" s="1"/>
      <c r="F57" s="1"/>
    </row>
    <row r="58" spans="2:7" x14ac:dyDescent="0.25">
      <c r="B58" s="1"/>
      <c r="C58" s="1"/>
      <c r="D58" s="1"/>
      <c r="E58" s="1"/>
      <c r="F58" s="1"/>
    </row>
    <row r="59" spans="2:7" x14ac:dyDescent="0.25">
      <c r="B59" s="1"/>
      <c r="C59" s="1"/>
      <c r="D59" s="1"/>
      <c r="E59" s="1"/>
      <c r="F59" s="1"/>
    </row>
    <row r="60" spans="2:7" x14ac:dyDescent="0.25">
      <c r="B60" s="1"/>
      <c r="C60" s="1"/>
      <c r="D60" s="1"/>
      <c r="E60" s="1"/>
      <c r="F60" s="1"/>
    </row>
    <row r="61" spans="2:7" x14ac:dyDescent="0.25">
      <c r="B61" s="1"/>
      <c r="C61" s="1"/>
      <c r="D61" s="1"/>
      <c r="E61" s="1"/>
      <c r="F61" s="1"/>
    </row>
    <row r="62" spans="2:7" x14ac:dyDescent="0.25">
      <c r="B62" s="1"/>
      <c r="C62" s="1"/>
      <c r="D62" s="1"/>
      <c r="E62" s="1"/>
      <c r="F62" s="1"/>
    </row>
    <row r="63" spans="2:7" x14ac:dyDescent="0.25">
      <c r="B63" s="1"/>
      <c r="C63" s="1"/>
      <c r="D63" s="1"/>
      <c r="E63" s="1"/>
      <c r="F63" s="1"/>
    </row>
    <row r="64" spans="2:7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  <row r="1280" spans="2:6" x14ac:dyDescent="0.25">
      <c r="B1280" s="1"/>
      <c r="C1280" s="1"/>
      <c r="D1280" s="1"/>
      <c r="E1280" s="1"/>
      <c r="F1280" s="1"/>
    </row>
    <row r="1281" spans="2:6" x14ac:dyDescent="0.25">
      <c r="B1281" s="1"/>
      <c r="C1281" s="1"/>
      <c r="D1281" s="1"/>
      <c r="E1281" s="1"/>
      <c r="F1281" s="1"/>
    </row>
    <row r="1282" spans="2:6" x14ac:dyDescent="0.25">
      <c r="B1282" s="1"/>
      <c r="C1282" s="1"/>
      <c r="D1282" s="1"/>
      <c r="E1282" s="1"/>
      <c r="F1282" s="1"/>
    </row>
    <row r="1283" spans="2:6" x14ac:dyDescent="0.25">
      <c r="B1283" s="1"/>
      <c r="C1283" s="1"/>
      <c r="D1283" s="1"/>
      <c r="E1283" s="1"/>
      <c r="F1283" s="1"/>
    </row>
    <row r="1284" spans="2:6" x14ac:dyDescent="0.25">
      <c r="B1284" s="1"/>
      <c r="C1284" s="1"/>
      <c r="D1284" s="1"/>
      <c r="E1284" s="1"/>
      <c r="F1284" s="1"/>
    </row>
    <row r="1285" spans="2:6" x14ac:dyDescent="0.25">
      <c r="B1285" s="1"/>
      <c r="C1285" s="1"/>
      <c r="D1285" s="1"/>
      <c r="E1285" s="1"/>
      <c r="F1285" s="1"/>
    </row>
    <row r="1286" spans="2:6" x14ac:dyDescent="0.25">
      <c r="B1286" s="1"/>
      <c r="C1286" s="1"/>
      <c r="D1286" s="1"/>
      <c r="E1286" s="1"/>
      <c r="F1286" s="1"/>
    </row>
    <row r="1287" spans="2:6" x14ac:dyDescent="0.25">
      <c r="B1287" s="1"/>
      <c r="C1287" s="1"/>
      <c r="D1287" s="1"/>
      <c r="E1287" s="1"/>
      <c r="F1287" s="1"/>
    </row>
    <row r="1288" spans="2:6" x14ac:dyDescent="0.25">
      <c r="B1288" s="1"/>
      <c r="C1288" s="1"/>
      <c r="D1288" s="1"/>
      <c r="E1288" s="1"/>
      <c r="F1288" s="1"/>
    </row>
    <row r="1289" spans="2:6" x14ac:dyDescent="0.25">
      <c r="B1289" s="1"/>
      <c r="C1289" s="1"/>
      <c r="D1289" s="1"/>
      <c r="E1289" s="1"/>
      <c r="F1289" s="1"/>
    </row>
    <row r="1290" spans="2:6" x14ac:dyDescent="0.25">
      <c r="B1290" s="1"/>
      <c r="C1290" s="1"/>
      <c r="D1290" s="1"/>
      <c r="E1290" s="1"/>
      <c r="F1290" s="1"/>
    </row>
    <row r="1291" spans="2:6" x14ac:dyDescent="0.25">
      <c r="B1291" s="1"/>
      <c r="C1291" s="1"/>
      <c r="D1291" s="1"/>
      <c r="E1291" s="1"/>
      <c r="F1291" s="1"/>
    </row>
    <row r="1292" spans="2:6" x14ac:dyDescent="0.25">
      <c r="B1292" s="1"/>
      <c r="C1292" s="1"/>
      <c r="D1292" s="1"/>
      <c r="E1292" s="1"/>
      <c r="F1292" s="1"/>
    </row>
    <row r="1293" spans="2:6" x14ac:dyDescent="0.25">
      <c r="B1293" s="1"/>
      <c r="C1293" s="1"/>
      <c r="D1293" s="1"/>
      <c r="E1293" s="1"/>
      <c r="F1293" s="1"/>
    </row>
    <row r="1294" spans="2:6" x14ac:dyDescent="0.25">
      <c r="B1294" s="1"/>
      <c r="C1294" s="1"/>
      <c r="D1294" s="1"/>
      <c r="E1294" s="1"/>
      <c r="F1294" s="1"/>
    </row>
    <row r="1295" spans="2:6" x14ac:dyDescent="0.25">
      <c r="B1295" s="1"/>
      <c r="C1295" s="1"/>
      <c r="D1295" s="1"/>
      <c r="E1295" s="1"/>
      <c r="F1295" s="1"/>
    </row>
    <row r="1296" spans="2:6" x14ac:dyDescent="0.25">
      <c r="B1296" s="1"/>
      <c r="C1296" s="1"/>
      <c r="D1296" s="1"/>
      <c r="E1296" s="1"/>
      <c r="F1296" s="1"/>
    </row>
    <row r="1297" spans="2:6" x14ac:dyDescent="0.25">
      <c r="B1297" s="1"/>
      <c r="C1297" s="1"/>
      <c r="D1297" s="1"/>
      <c r="E1297" s="1"/>
      <c r="F1297" s="1"/>
    </row>
    <row r="1298" spans="2:6" x14ac:dyDescent="0.25">
      <c r="B1298" s="1"/>
      <c r="C1298" s="1"/>
      <c r="D1298" s="1"/>
      <c r="E1298" s="1"/>
      <c r="F1298" s="1"/>
    </row>
    <row r="1299" spans="2:6" x14ac:dyDescent="0.25">
      <c r="B1299" s="1"/>
      <c r="C1299" s="1"/>
      <c r="D1299" s="1"/>
      <c r="E1299" s="1"/>
      <c r="F1299" s="1"/>
    </row>
    <row r="1300" spans="2:6" x14ac:dyDescent="0.25">
      <c r="B1300" s="1"/>
      <c r="C1300" s="1"/>
      <c r="D1300" s="1"/>
      <c r="E1300" s="1"/>
      <c r="F1300" s="1"/>
    </row>
    <row r="1301" spans="2:6" x14ac:dyDescent="0.25">
      <c r="B1301" s="1"/>
      <c r="C1301" s="1"/>
      <c r="D1301" s="1"/>
      <c r="E1301" s="1"/>
      <c r="F1301" s="1"/>
    </row>
    <row r="1302" spans="2:6" x14ac:dyDescent="0.25">
      <c r="B1302" s="1"/>
      <c r="C1302" s="1"/>
      <c r="D1302" s="1"/>
      <c r="E1302" s="1"/>
      <c r="F1302" s="1"/>
    </row>
    <row r="1303" spans="2:6" x14ac:dyDescent="0.25">
      <c r="B1303" s="1"/>
      <c r="C1303" s="1"/>
      <c r="D1303" s="1"/>
      <c r="E1303" s="1"/>
      <c r="F1303" s="1"/>
    </row>
    <row r="1304" spans="2:6" x14ac:dyDescent="0.25">
      <c r="B1304" s="1"/>
      <c r="C1304" s="1"/>
      <c r="D1304" s="1"/>
      <c r="E1304" s="1"/>
      <c r="F1304" s="1"/>
    </row>
    <row r="1305" spans="2:6" x14ac:dyDescent="0.25">
      <c r="B1305" s="1"/>
      <c r="C1305" s="1"/>
      <c r="D1305" s="1"/>
      <c r="E1305" s="1"/>
      <c r="F1305" s="1"/>
    </row>
    <row r="1306" spans="2:6" x14ac:dyDescent="0.25">
      <c r="B1306" s="1"/>
      <c r="C1306" s="1"/>
      <c r="D1306" s="1"/>
      <c r="E1306" s="1"/>
      <c r="F1306" s="1"/>
    </row>
    <row r="1307" spans="2:6" x14ac:dyDescent="0.25">
      <c r="B1307" s="1"/>
      <c r="C1307" s="1"/>
      <c r="D1307" s="1"/>
      <c r="E1307" s="1"/>
      <c r="F1307" s="1"/>
    </row>
    <row r="1308" spans="2:6" x14ac:dyDescent="0.25">
      <c r="B1308" s="1"/>
      <c r="C1308" s="1"/>
      <c r="D1308" s="1"/>
      <c r="E1308" s="1"/>
      <c r="F1308" s="1"/>
    </row>
    <row r="1309" spans="2:6" x14ac:dyDescent="0.25">
      <c r="B1309" s="1"/>
      <c r="C1309" s="1"/>
      <c r="D1309" s="1"/>
      <c r="E1309" s="1"/>
      <c r="F1309" s="1"/>
    </row>
    <row r="1310" spans="2:6" x14ac:dyDescent="0.25">
      <c r="B1310" s="1"/>
      <c r="C1310" s="1"/>
      <c r="D1310" s="1"/>
      <c r="E1310" s="1"/>
      <c r="F1310" s="1"/>
    </row>
    <row r="1311" spans="2:6" x14ac:dyDescent="0.25">
      <c r="B1311" s="1"/>
      <c r="C1311" s="1"/>
      <c r="D1311" s="1"/>
      <c r="E1311" s="1"/>
      <c r="F1311" s="1"/>
    </row>
    <row r="1312" spans="2:6" x14ac:dyDescent="0.25">
      <c r="B1312" s="1"/>
      <c r="C1312" s="1"/>
      <c r="D1312" s="1"/>
      <c r="E1312" s="1"/>
      <c r="F1312" s="1"/>
    </row>
    <row r="1313" spans="2:6" x14ac:dyDescent="0.25">
      <c r="B1313" s="1"/>
      <c r="C1313" s="1"/>
      <c r="D1313" s="1"/>
      <c r="E1313" s="1"/>
      <c r="F1313" s="1"/>
    </row>
    <row r="1314" spans="2:6" x14ac:dyDescent="0.25">
      <c r="B1314" s="1"/>
      <c r="C1314" s="1"/>
      <c r="D1314" s="1"/>
      <c r="E1314" s="1"/>
      <c r="F1314" s="1"/>
    </row>
    <row r="1315" spans="2:6" x14ac:dyDescent="0.25">
      <c r="B1315" s="1"/>
      <c r="C1315" s="1"/>
      <c r="D1315" s="1"/>
      <c r="E1315" s="1"/>
      <c r="F1315" s="1"/>
    </row>
    <row r="1316" spans="2:6" x14ac:dyDescent="0.25">
      <c r="B1316" s="1"/>
      <c r="C1316" s="1"/>
      <c r="D1316" s="1"/>
      <c r="E1316" s="1"/>
      <c r="F1316" s="1"/>
    </row>
    <row r="1317" spans="2:6" x14ac:dyDescent="0.25">
      <c r="B1317" s="1"/>
      <c r="C1317" s="1"/>
      <c r="D1317" s="1"/>
      <c r="E1317" s="1"/>
      <c r="F1317" s="1"/>
    </row>
    <row r="1318" spans="2:6" x14ac:dyDescent="0.25">
      <c r="B1318" s="1"/>
      <c r="C1318" s="1"/>
      <c r="D1318" s="1"/>
      <c r="E1318" s="1"/>
      <c r="F1318" s="1"/>
    </row>
    <row r="1319" spans="2:6" x14ac:dyDescent="0.25">
      <c r="B1319" s="1"/>
      <c r="C1319" s="1"/>
      <c r="D1319" s="1"/>
      <c r="E1319" s="1"/>
      <c r="F1319" s="1"/>
    </row>
    <row r="1320" spans="2:6" x14ac:dyDescent="0.25">
      <c r="B1320" s="1"/>
      <c r="C1320" s="1"/>
      <c r="D1320" s="1"/>
      <c r="E1320" s="1"/>
      <c r="F1320" s="1"/>
    </row>
    <row r="1321" spans="2:6" x14ac:dyDescent="0.25">
      <c r="B1321" s="1"/>
      <c r="C1321" s="1"/>
      <c r="D1321" s="1"/>
      <c r="E1321" s="1"/>
      <c r="F1321" s="1"/>
    </row>
    <row r="1322" spans="2:6" x14ac:dyDescent="0.25">
      <c r="B1322" s="1"/>
      <c r="C1322" s="1"/>
      <c r="D1322" s="1"/>
      <c r="E1322" s="1"/>
      <c r="F1322" s="1"/>
    </row>
    <row r="1323" spans="2:6" x14ac:dyDescent="0.25">
      <c r="B1323" s="1"/>
      <c r="C1323" s="1"/>
      <c r="D1323" s="1"/>
      <c r="E1323" s="1"/>
      <c r="F1323" s="1"/>
    </row>
    <row r="1324" spans="2:6" x14ac:dyDescent="0.25">
      <c r="B1324" s="1"/>
      <c r="C1324" s="1"/>
      <c r="D1324" s="1"/>
      <c r="E1324" s="1"/>
      <c r="F1324" s="1"/>
    </row>
    <row r="1325" spans="2:6" x14ac:dyDescent="0.25">
      <c r="B1325" s="1"/>
      <c r="C1325" s="1"/>
      <c r="D1325" s="1"/>
      <c r="E1325" s="1"/>
      <c r="F1325" s="1"/>
    </row>
    <row r="1326" spans="2:6" x14ac:dyDescent="0.25">
      <c r="B1326" s="1"/>
      <c r="C1326" s="1"/>
      <c r="D1326" s="1"/>
      <c r="E1326" s="1"/>
      <c r="F1326" s="1"/>
    </row>
    <row r="1327" spans="2:6" x14ac:dyDescent="0.25">
      <c r="B1327" s="1"/>
      <c r="C1327" s="1"/>
      <c r="D1327" s="1"/>
      <c r="E1327" s="1"/>
      <c r="F1327" s="1"/>
    </row>
    <row r="1328" spans="2:6" x14ac:dyDescent="0.25">
      <c r="B1328" s="1"/>
      <c r="C1328" s="1"/>
      <c r="D1328" s="1"/>
      <c r="E1328" s="1"/>
      <c r="F1328" s="1"/>
    </row>
    <row r="1329" spans="2:6" x14ac:dyDescent="0.25">
      <c r="B1329" s="1"/>
      <c r="C1329" s="1"/>
      <c r="D1329" s="1"/>
      <c r="E1329" s="1"/>
      <c r="F1329" s="1"/>
    </row>
    <row r="1330" spans="2:6" x14ac:dyDescent="0.25">
      <c r="B1330" s="1"/>
      <c r="C1330" s="1"/>
      <c r="D1330" s="1"/>
      <c r="E1330" s="1"/>
      <c r="F1330" s="1"/>
    </row>
    <row r="1331" spans="2:6" x14ac:dyDescent="0.25">
      <c r="B1331" s="1"/>
      <c r="C1331" s="1"/>
      <c r="D1331" s="1"/>
      <c r="E1331" s="1"/>
      <c r="F1331" s="1"/>
    </row>
    <row r="1332" spans="2:6" x14ac:dyDescent="0.25">
      <c r="B1332" s="1"/>
      <c r="C1332" s="1"/>
      <c r="D1332" s="1"/>
      <c r="E1332" s="1"/>
      <c r="F1332" s="1"/>
    </row>
    <row r="1333" spans="2:6" x14ac:dyDescent="0.25">
      <c r="B1333" s="1"/>
      <c r="C1333" s="1"/>
      <c r="D1333" s="1"/>
      <c r="E1333" s="1"/>
      <c r="F1333" s="1"/>
    </row>
    <row r="1334" spans="2:6" x14ac:dyDescent="0.25">
      <c r="B1334" s="1"/>
      <c r="C1334" s="1"/>
      <c r="D1334" s="1"/>
      <c r="E1334" s="1"/>
      <c r="F1334" s="1"/>
    </row>
    <row r="1335" spans="2:6" x14ac:dyDescent="0.25">
      <c r="B1335" s="1"/>
      <c r="C1335" s="1"/>
      <c r="D1335" s="1"/>
      <c r="E1335" s="1"/>
      <c r="F1335" s="1"/>
    </row>
    <row r="1336" spans="2:6" x14ac:dyDescent="0.25">
      <c r="B1336" s="1"/>
      <c r="C1336" s="1"/>
      <c r="D1336" s="1"/>
      <c r="E1336" s="1"/>
      <c r="F1336" s="1"/>
    </row>
    <row r="1337" spans="2:6" x14ac:dyDescent="0.25">
      <c r="B1337" s="1"/>
      <c r="C1337" s="1"/>
      <c r="D1337" s="1"/>
      <c r="E1337" s="1"/>
      <c r="F1337" s="1"/>
    </row>
    <row r="1338" spans="2:6" x14ac:dyDescent="0.25">
      <c r="B1338" s="1"/>
      <c r="C1338" s="1"/>
      <c r="D1338" s="1"/>
      <c r="E1338" s="1"/>
      <c r="F1338" s="1"/>
    </row>
    <row r="1339" spans="2:6" x14ac:dyDescent="0.25">
      <c r="B1339" s="1"/>
      <c r="C1339" s="1"/>
      <c r="D1339" s="1"/>
      <c r="E1339" s="1"/>
      <c r="F1339" s="1"/>
    </row>
    <row r="1340" spans="2:6" x14ac:dyDescent="0.25">
      <c r="B1340" s="1"/>
      <c r="C1340" s="1"/>
      <c r="D1340" s="1"/>
      <c r="E1340" s="1"/>
      <c r="F1340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3"/>
  <sheetViews>
    <sheetView zoomScale="125" zoomScaleNormal="125" zoomScalePageLayoutView="125" workbookViewId="0">
      <selection activeCell="E9" sqref="E9"/>
    </sheetView>
  </sheetViews>
  <sheetFormatPr defaultColWidth="10.875" defaultRowHeight="15.75" x14ac:dyDescent="0.25"/>
  <cols>
    <col min="1" max="1" width="3.125" style="14" customWidth="1"/>
    <col min="2" max="7" width="11" style="14" customWidth="1"/>
    <col min="8" max="16384" width="10.875" style="14"/>
  </cols>
  <sheetData>
    <row r="1" spans="1:8" ht="16.5" thickBot="1" x14ac:dyDescent="0.3">
      <c r="A1" s="37"/>
      <c r="B1" s="37"/>
      <c r="C1" s="37"/>
      <c r="D1" s="37"/>
      <c r="E1" s="37"/>
      <c r="F1" s="37"/>
      <c r="G1" s="37"/>
      <c r="H1" s="37"/>
    </row>
    <row r="2" spans="1:8" ht="16.5" thickBot="1" x14ac:dyDescent="0.3">
      <c r="A2" s="37"/>
      <c r="B2" s="221" t="str">
        <f>SeriesName &amp; " - Round 2"</f>
        <v>Slot.it Le Mans 90's GT - Round 2</v>
      </c>
      <c r="C2" s="222"/>
      <c r="D2" s="222"/>
      <c r="E2" s="222"/>
      <c r="F2" s="222"/>
      <c r="G2" s="223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  <c r="H3" s="37"/>
    </row>
    <row r="4" spans="1:8" x14ac:dyDescent="0.25">
      <c r="A4" s="37"/>
      <c r="B4" s="16">
        <v>1</v>
      </c>
      <c r="C4" s="92" t="s">
        <v>27</v>
      </c>
      <c r="D4" s="24">
        <v>222.11</v>
      </c>
      <c r="E4" s="90">
        <v>3.8559999999999999</v>
      </c>
      <c r="F4" s="165">
        <f t="shared" ref="F4:F15" si="0">IF(AND(E4=MIN($E$4:$E$15),E4&gt;0),1,0)</f>
        <v>1</v>
      </c>
      <c r="G4" s="22">
        <f t="shared" ref="G4:G15" si="1">IF(ISNA(VLOOKUP(B4,Points,2,FALSE)),0,VLOOKUP(B4,Points,2,FALSE)+F4)</f>
        <v>11</v>
      </c>
      <c r="H4" s="37"/>
    </row>
    <row r="5" spans="1:8" x14ac:dyDescent="0.25">
      <c r="A5" s="37"/>
      <c r="B5" s="15">
        <v>2</v>
      </c>
      <c r="C5" s="93" t="s">
        <v>26</v>
      </c>
      <c r="D5" s="23">
        <v>212.78</v>
      </c>
      <c r="E5" s="89">
        <v>3.86</v>
      </c>
      <c r="F5" s="166">
        <f t="shared" si="0"/>
        <v>0</v>
      </c>
      <c r="G5" s="21">
        <f t="shared" si="1"/>
        <v>8</v>
      </c>
      <c r="H5" s="37"/>
    </row>
    <row r="6" spans="1:8" x14ac:dyDescent="0.25">
      <c r="A6" s="37"/>
      <c r="B6" s="16">
        <v>3</v>
      </c>
      <c r="C6" s="92" t="s">
        <v>30</v>
      </c>
      <c r="D6" s="24">
        <v>210.21</v>
      </c>
      <c r="E6" s="90">
        <v>3.9860000000000002</v>
      </c>
      <c r="F6" s="165">
        <f t="shared" si="0"/>
        <v>0</v>
      </c>
      <c r="G6" s="22">
        <f t="shared" si="1"/>
        <v>6</v>
      </c>
      <c r="H6" s="37"/>
    </row>
    <row r="7" spans="1:8" x14ac:dyDescent="0.25">
      <c r="A7" s="37"/>
      <c r="B7" s="15">
        <v>4</v>
      </c>
      <c r="C7" s="93" t="s">
        <v>47</v>
      </c>
      <c r="D7" s="23">
        <v>193.27</v>
      </c>
      <c r="E7" s="89">
        <v>4.1429999999999998</v>
      </c>
      <c r="F7" s="166">
        <f t="shared" si="0"/>
        <v>0</v>
      </c>
      <c r="G7" s="21">
        <f t="shared" si="1"/>
        <v>5</v>
      </c>
      <c r="H7" s="37"/>
    </row>
    <row r="8" spans="1:8" x14ac:dyDescent="0.25">
      <c r="A8" s="37"/>
      <c r="B8" s="16">
        <v>5</v>
      </c>
      <c r="C8" s="92" t="s">
        <v>56</v>
      </c>
      <c r="D8" s="24">
        <v>179.68</v>
      </c>
      <c r="E8" s="90">
        <v>4.2240000000000002</v>
      </c>
      <c r="F8" s="165">
        <f t="shared" si="0"/>
        <v>0</v>
      </c>
      <c r="G8" s="22">
        <f t="shared" si="1"/>
        <v>4</v>
      </c>
      <c r="H8" s="37"/>
    </row>
    <row r="9" spans="1:8" x14ac:dyDescent="0.25">
      <c r="A9" s="37"/>
      <c r="B9" s="15">
        <v>6</v>
      </c>
      <c r="C9" s="93" t="s">
        <v>28</v>
      </c>
      <c r="D9" s="23">
        <v>177.44</v>
      </c>
      <c r="E9" s="89">
        <v>4.577</v>
      </c>
      <c r="F9" s="166">
        <f t="shared" si="0"/>
        <v>0</v>
      </c>
      <c r="G9" s="21">
        <f t="shared" si="1"/>
        <v>3</v>
      </c>
      <c r="H9" s="37"/>
    </row>
    <row r="10" spans="1:8" x14ac:dyDescent="0.25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  <c r="H10" s="37"/>
    </row>
    <row r="11" spans="1:8" x14ac:dyDescent="0.25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  <c r="H11" s="37"/>
    </row>
    <row r="12" spans="1:8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  <c r="H12" s="37"/>
    </row>
    <row r="13" spans="1:8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 t="s">
        <v>27</v>
      </c>
      <c r="C18" s="49">
        <v>1</v>
      </c>
      <c r="D18" s="50">
        <v>8.7319999999999993</v>
      </c>
      <c r="E18" s="51">
        <v>3.8849999999999998</v>
      </c>
      <c r="F18" s="51">
        <v>4.1260000000000003</v>
      </c>
      <c r="G18" s="52">
        <v>73.11</v>
      </c>
      <c r="H18" s="37"/>
    </row>
    <row r="19" spans="1:8" x14ac:dyDescent="0.25">
      <c r="A19" s="37"/>
      <c r="B19" s="53" t="s">
        <v>27</v>
      </c>
      <c r="C19" s="54">
        <v>2</v>
      </c>
      <c r="D19" s="55">
        <v>4.5110000000000001</v>
      </c>
      <c r="E19" s="56">
        <v>3.8690000000000002</v>
      </c>
      <c r="F19" s="56">
        <v>4.0819999999999999</v>
      </c>
      <c r="G19" s="57">
        <v>74</v>
      </c>
      <c r="H19" s="37"/>
    </row>
    <row r="20" spans="1:8" x14ac:dyDescent="0.25">
      <c r="A20" s="37"/>
      <c r="B20" s="53" t="s">
        <v>27</v>
      </c>
      <c r="C20" s="54">
        <v>3</v>
      </c>
      <c r="D20" s="55">
        <v>5.8170000000000002</v>
      </c>
      <c r="E20" s="56">
        <v>3.8559999999999999</v>
      </c>
      <c r="F20" s="56">
        <v>3.99</v>
      </c>
      <c r="G20" s="57">
        <v>75</v>
      </c>
      <c r="H20" s="37"/>
    </row>
    <row r="21" spans="1:8" x14ac:dyDescent="0.25">
      <c r="A21" s="37"/>
      <c r="B21" s="6" t="s">
        <v>26</v>
      </c>
      <c r="C21" s="7">
        <v>1</v>
      </c>
      <c r="D21" s="8">
        <v>5.2009999999999996</v>
      </c>
      <c r="E21" s="9">
        <v>3.8849999999999998</v>
      </c>
      <c r="F21" s="9">
        <v>4.0750000000000002</v>
      </c>
      <c r="G21" s="17">
        <v>73</v>
      </c>
      <c r="H21" s="37"/>
    </row>
    <row r="22" spans="1:8" x14ac:dyDescent="0.25">
      <c r="A22" s="37"/>
      <c r="B22" s="6" t="s">
        <v>26</v>
      </c>
      <c r="C22" s="7">
        <v>2</v>
      </c>
      <c r="D22" s="8">
        <v>6.9980000000000002</v>
      </c>
      <c r="E22" s="9">
        <v>3.9329999999999998</v>
      </c>
      <c r="F22" s="9">
        <v>4.5599999999999996</v>
      </c>
      <c r="G22" s="17">
        <v>66.78</v>
      </c>
      <c r="H22" s="37"/>
    </row>
    <row r="23" spans="1:8" x14ac:dyDescent="0.25">
      <c r="A23" s="37"/>
      <c r="B23" s="6" t="s">
        <v>26</v>
      </c>
      <c r="C23" s="7">
        <v>3</v>
      </c>
      <c r="D23" s="8">
        <v>6.2130000000000001</v>
      </c>
      <c r="E23" s="9">
        <v>3.86</v>
      </c>
      <c r="F23" s="9">
        <v>4.1139999999999999</v>
      </c>
      <c r="G23" s="17">
        <v>73</v>
      </c>
      <c r="H23" s="37"/>
    </row>
    <row r="24" spans="1:8" x14ac:dyDescent="0.25">
      <c r="A24" s="37"/>
      <c r="B24" s="53" t="s">
        <v>30</v>
      </c>
      <c r="C24" s="54">
        <v>1</v>
      </c>
      <c r="D24" s="55">
        <v>6.3120000000000003</v>
      </c>
      <c r="E24" s="56">
        <v>3.9860000000000002</v>
      </c>
      <c r="F24" s="56">
        <v>4.2389999999999999</v>
      </c>
      <c r="G24" s="57">
        <v>71</v>
      </c>
      <c r="H24" s="37"/>
    </row>
    <row r="25" spans="1:8" x14ac:dyDescent="0.25">
      <c r="A25" s="37"/>
      <c r="B25" s="53" t="s">
        <v>30</v>
      </c>
      <c r="C25" s="54">
        <v>2</v>
      </c>
      <c r="D25" s="55">
        <v>6.5919999999999996</v>
      </c>
      <c r="E25" s="56">
        <v>3.9889999999999999</v>
      </c>
      <c r="F25" s="56">
        <v>4.2750000000000004</v>
      </c>
      <c r="G25" s="57">
        <v>70</v>
      </c>
      <c r="H25" s="37"/>
    </row>
    <row r="26" spans="1:8" x14ac:dyDescent="0.25">
      <c r="A26" s="37"/>
      <c r="B26" s="53" t="s">
        <v>30</v>
      </c>
      <c r="C26" s="54">
        <v>3</v>
      </c>
      <c r="D26" s="55">
        <v>6.2060000000000004</v>
      </c>
      <c r="E26" s="56">
        <v>4.0609999999999999</v>
      </c>
      <c r="F26" s="56">
        <v>4.3609999999999998</v>
      </c>
      <c r="G26" s="57">
        <v>69.209999999999994</v>
      </c>
      <c r="H26" s="37"/>
    </row>
    <row r="27" spans="1:8" x14ac:dyDescent="0.25">
      <c r="A27" s="37"/>
      <c r="B27" s="6" t="s">
        <v>47</v>
      </c>
      <c r="C27" s="7">
        <v>1</v>
      </c>
      <c r="D27" s="8">
        <v>9.1219999999999999</v>
      </c>
      <c r="E27" s="9">
        <v>4.1849999999999996</v>
      </c>
      <c r="F27" s="9">
        <v>4.5439999999999996</v>
      </c>
      <c r="G27" s="17">
        <v>66.27</v>
      </c>
      <c r="H27" s="37"/>
    </row>
    <row r="28" spans="1:8" x14ac:dyDescent="0.25">
      <c r="A28" s="37"/>
      <c r="B28" s="6" t="s">
        <v>47</v>
      </c>
      <c r="C28" s="7">
        <v>2</v>
      </c>
      <c r="D28" s="8">
        <v>6.6479999999999997</v>
      </c>
      <c r="E28" s="9">
        <v>4.1550000000000002</v>
      </c>
      <c r="F28" s="9">
        <v>4.7</v>
      </c>
      <c r="G28" s="17">
        <v>64</v>
      </c>
      <c r="H28" s="37"/>
    </row>
    <row r="29" spans="1:8" x14ac:dyDescent="0.25">
      <c r="A29" s="37"/>
      <c r="B29" s="6" t="s">
        <v>47</v>
      </c>
      <c r="C29" s="7">
        <v>3</v>
      </c>
      <c r="D29" s="8">
        <v>7.5090000000000003</v>
      </c>
      <c r="E29" s="9">
        <v>4.1429999999999998</v>
      </c>
      <c r="F29" s="9">
        <v>4.7480000000000002</v>
      </c>
      <c r="G29" s="17">
        <v>63</v>
      </c>
      <c r="H29" s="37"/>
    </row>
    <row r="30" spans="1:8" x14ac:dyDescent="0.25">
      <c r="A30" s="37"/>
      <c r="B30" s="53" t="s">
        <v>56</v>
      </c>
      <c r="C30" s="54">
        <v>1</v>
      </c>
      <c r="D30" s="55">
        <v>8.3290000000000006</v>
      </c>
      <c r="E30" s="56">
        <v>4.2240000000000002</v>
      </c>
      <c r="F30" s="56">
        <v>4.9050000000000002</v>
      </c>
      <c r="G30" s="57">
        <v>60.68</v>
      </c>
      <c r="H30" s="37"/>
    </row>
    <row r="31" spans="1:8" x14ac:dyDescent="0.25">
      <c r="A31" s="37"/>
      <c r="B31" s="53" t="s">
        <v>56</v>
      </c>
      <c r="C31" s="54">
        <v>2</v>
      </c>
      <c r="D31" s="55">
        <v>8.6349999999999998</v>
      </c>
      <c r="E31" s="56">
        <v>4.3380000000000001</v>
      </c>
      <c r="F31" s="56">
        <v>4.9640000000000004</v>
      </c>
      <c r="G31" s="57">
        <v>60</v>
      </c>
      <c r="H31" s="37"/>
    </row>
    <row r="32" spans="1:8" x14ac:dyDescent="0.25">
      <c r="A32" s="37"/>
      <c r="B32" s="53" t="s">
        <v>56</v>
      </c>
      <c r="C32" s="54">
        <v>3</v>
      </c>
      <c r="D32" s="55">
        <v>8.7769999999999992</v>
      </c>
      <c r="E32" s="56">
        <v>4.3129999999999997</v>
      </c>
      <c r="F32" s="56">
        <v>5.1790000000000003</v>
      </c>
      <c r="G32" s="57">
        <v>59</v>
      </c>
      <c r="H32" s="37"/>
    </row>
    <row r="33" spans="1:8" x14ac:dyDescent="0.25">
      <c r="A33" s="37"/>
      <c r="B33" s="6" t="s">
        <v>28</v>
      </c>
      <c r="C33" s="7">
        <v>1</v>
      </c>
      <c r="D33" s="8">
        <v>7.7809999999999997</v>
      </c>
      <c r="E33" s="9">
        <v>4.6950000000000003</v>
      </c>
      <c r="F33" s="9">
        <v>5.1589999999999998</v>
      </c>
      <c r="G33" s="17">
        <v>58.44</v>
      </c>
      <c r="H33" s="37"/>
    </row>
    <row r="34" spans="1:8" x14ac:dyDescent="0.25">
      <c r="A34" s="37"/>
      <c r="B34" s="6" t="s">
        <v>28</v>
      </c>
      <c r="C34" s="7">
        <v>2</v>
      </c>
      <c r="D34" s="8">
        <v>7.7149999999999999</v>
      </c>
      <c r="E34" s="9">
        <v>4.577</v>
      </c>
      <c r="F34" s="9">
        <v>4.9379999999999997</v>
      </c>
      <c r="G34" s="17">
        <v>61</v>
      </c>
      <c r="H34" s="37"/>
    </row>
    <row r="35" spans="1:8" x14ac:dyDescent="0.25">
      <c r="A35" s="37"/>
      <c r="B35" s="6" t="s">
        <v>28</v>
      </c>
      <c r="C35" s="7">
        <v>3</v>
      </c>
      <c r="D35" s="8">
        <v>6.6870000000000003</v>
      </c>
      <c r="E35" s="9">
        <v>4.6269999999999998</v>
      </c>
      <c r="F35" s="9">
        <v>5.1429999999999998</v>
      </c>
      <c r="G35" s="17">
        <v>58</v>
      </c>
      <c r="H35" s="37"/>
    </row>
    <row r="36" spans="1:8" x14ac:dyDescent="0.25">
      <c r="A36" s="37"/>
      <c r="B36" s="53"/>
      <c r="C36" s="54"/>
      <c r="D36" s="55"/>
      <c r="E36" s="56"/>
      <c r="F36" s="56"/>
      <c r="G36" s="57"/>
      <c r="H36" s="37"/>
    </row>
    <row r="37" spans="1:8" x14ac:dyDescent="0.25">
      <c r="B37" s="53"/>
      <c r="C37" s="54"/>
      <c r="D37" s="55"/>
      <c r="E37" s="56"/>
      <c r="F37" s="56"/>
      <c r="G37" s="57"/>
      <c r="H37" s="37"/>
    </row>
    <row r="38" spans="1:8" x14ac:dyDescent="0.25">
      <c r="B38" s="53"/>
      <c r="C38" s="54"/>
      <c r="D38" s="55"/>
      <c r="E38" s="56"/>
      <c r="F38" s="56"/>
      <c r="G38" s="57"/>
    </row>
    <row r="39" spans="1:8" x14ac:dyDescent="0.25">
      <c r="B39" s="6"/>
      <c r="C39" s="7"/>
      <c r="D39" s="8"/>
      <c r="E39" s="9"/>
      <c r="F39" s="9"/>
      <c r="G39" s="17"/>
    </row>
    <row r="40" spans="1:8" x14ac:dyDescent="0.25">
      <c r="B40" s="6"/>
      <c r="C40" s="7"/>
      <c r="D40" s="8"/>
      <c r="E40" s="9"/>
      <c r="F40" s="9"/>
      <c r="G40" s="17"/>
    </row>
    <row r="41" spans="1:8" x14ac:dyDescent="0.25">
      <c r="B41" s="6"/>
      <c r="C41" s="7"/>
      <c r="D41" s="8"/>
      <c r="E41" s="9"/>
      <c r="F41" s="9"/>
      <c r="G41" s="17"/>
    </row>
    <row r="42" spans="1:8" x14ac:dyDescent="0.25">
      <c r="B42" s="53"/>
      <c r="C42" s="54"/>
      <c r="D42" s="55"/>
      <c r="E42" s="56"/>
      <c r="F42" s="56"/>
      <c r="G42" s="57"/>
    </row>
    <row r="43" spans="1:8" x14ac:dyDescent="0.25">
      <c r="B43" s="53"/>
      <c r="C43" s="54"/>
      <c r="D43" s="55"/>
      <c r="E43" s="56"/>
      <c r="F43" s="56"/>
      <c r="G43" s="57"/>
    </row>
    <row r="44" spans="1:8" x14ac:dyDescent="0.25">
      <c r="B44" s="53"/>
      <c r="C44" s="54"/>
      <c r="D44" s="55"/>
      <c r="E44" s="56"/>
      <c r="F44" s="56"/>
      <c r="G44" s="5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  <row r="54" spans="2:7" x14ac:dyDescent="0.25">
      <c r="B54" s="1"/>
      <c r="C54" s="1"/>
      <c r="D54" s="1"/>
      <c r="E54" s="1"/>
      <c r="F54" s="1"/>
    </row>
    <row r="55" spans="2:7" x14ac:dyDescent="0.25">
      <c r="B55" s="1"/>
      <c r="C55" s="1"/>
      <c r="D55" s="1"/>
      <c r="E55" s="1"/>
      <c r="F55" s="1"/>
    </row>
    <row r="56" spans="2:7" x14ac:dyDescent="0.25">
      <c r="B56" s="1"/>
      <c r="C56" s="1"/>
      <c r="D56" s="1"/>
      <c r="E56" s="1"/>
      <c r="F56" s="1"/>
    </row>
    <row r="57" spans="2:7" x14ac:dyDescent="0.25">
      <c r="B57" s="1"/>
      <c r="C57" s="1"/>
      <c r="D57" s="1"/>
      <c r="E57" s="1"/>
      <c r="F57" s="1"/>
    </row>
    <row r="58" spans="2:7" x14ac:dyDescent="0.25">
      <c r="B58" s="1"/>
      <c r="C58" s="1"/>
      <c r="D58" s="1"/>
      <c r="E58" s="1"/>
      <c r="F58" s="1"/>
    </row>
    <row r="59" spans="2:7" x14ac:dyDescent="0.25">
      <c r="B59" s="1"/>
      <c r="C59" s="1"/>
      <c r="D59" s="1"/>
      <c r="E59" s="1"/>
      <c r="F59" s="1"/>
    </row>
    <row r="60" spans="2:7" x14ac:dyDescent="0.25">
      <c r="B60" s="1"/>
      <c r="C60" s="1"/>
      <c r="D60" s="1"/>
      <c r="E60" s="1"/>
      <c r="F60" s="1"/>
    </row>
    <row r="61" spans="2:7" x14ac:dyDescent="0.25">
      <c r="B61" s="1"/>
      <c r="C61" s="1"/>
      <c r="D61" s="1"/>
      <c r="E61" s="1"/>
      <c r="F61" s="1"/>
    </row>
    <row r="62" spans="2:7" x14ac:dyDescent="0.25">
      <c r="B62" s="1"/>
      <c r="C62" s="1"/>
      <c r="D62" s="1"/>
      <c r="E62" s="1"/>
      <c r="F62" s="1"/>
    </row>
    <row r="63" spans="2:7" x14ac:dyDescent="0.25">
      <c r="B63" s="1"/>
      <c r="C63" s="1"/>
      <c r="D63" s="1"/>
      <c r="E63" s="1"/>
      <c r="F63" s="1"/>
    </row>
    <row r="64" spans="2:7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125" zoomScaleNormal="125" zoomScalePageLayoutView="125" workbookViewId="0"/>
  </sheetViews>
  <sheetFormatPr defaultColWidth="10.875" defaultRowHeight="15.75" x14ac:dyDescent="0.25"/>
  <cols>
    <col min="1" max="1" width="3.125" style="14" customWidth="1"/>
    <col min="2" max="7" width="11" style="14" customWidth="1"/>
    <col min="8" max="16384" width="10.875" style="14"/>
  </cols>
  <sheetData>
    <row r="1" spans="1:8" ht="16.5" thickBot="1" x14ac:dyDescent="0.3"/>
    <row r="2" spans="1:8" ht="16.5" thickBot="1" x14ac:dyDescent="0.3">
      <c r="A2" s="37"/>
      <c r="B2" s="221" t="str">
        <f>SeriesName &amp; " - Round 3"</f>
        <v>Slot.it Le Mans 90's GT - Round 3</v>
      </c>
      <c r="C2" s="222"/>
      <c r="D2" s="222"/>
      <c r="E2" s="222"/>
      <c r="F2" s="222"/>
      <c r="G2" s="223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 x14ac:dyDescent="0.25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 x14ac:dyDescent="0.25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 x14ac:dyDescent="0.25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 x14ac:dyDescent="0.25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 x14ac:dyDescent="0.25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 x14ac:dyDescent="0.25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 x14ac:dyDescent="0.25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 x14ac:dyDescent="0.25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/>
      <c r="C18" s="49"/>
      <c r="D18" s="50"/>
      <c r="E18" s="51"/>
      <c r="F18" s="51"/>
      <c r="G18" s="52"/>
      <c r="H18" s="37"/>
    </row>
    <row r="19" spans="1:8" x14ac:dyDescent="0.25">
      <c r="A19" s="37"/>
      <c r="B19" s="53"/>
      <c r="C19" s="54"/>
      <c r="D19" s="55"/>
      <c r="E19" s="56"/>
      <c r="F19" s="56"/>
      <c r="G19" s="57"/>
      <c r="H19" s="37"/>
    </row>
    <row r="20" spans="1:8" x14ac:dyDescent="0.25">
      <c r="A20" s="37"/>
      <c r="B20" s="53"/>
      <c r="C20" s="54"/>
      <c r="D20" s="55"/>
      <c r="E20" s="56"/>
      <c r="F20" s="56"/>
      <c r="G20" s="57"/>
      <c r="H20" s="37"/>
    </row>
    <row r="21" spans="1:8" x14ac:dyDescent="0.25">
      <c r="A21" s="37"/>
      <c r="B21" s="6"/>
      <c r="C21" s="7"/>
      <c r="D21" s="8"/>
      <c r="E21" s="9"/>
      <c r="F21" s="9"/>
      <c r="G21" s="17"/>
      <c r="H21" s="37"/>
    </row>
    <row r="22" spans="1:8" x14ac:dyDescent="0.25">
      <c r="A22" s="37"/>
      <c r="B22" s="6"/>
      <c r="C22" s="7"/>
      <c r="D22" s="8"/>
      <c r="E22" s="9"/>
      <c r="F22" s="9"/>
      <c r="G22" s="17"/>
      <c r="H22" s="37"/>
    </row>
    <row r="23" spans="1:8" x14ac:dyDescent="0.25">
      <c r="A23" s="37"/>
      <c r="B23" s="6"/>
      <c r="C23" s="7"/>
      <c r="D23" s="8"/>
      <c r="E23" s="9"/>
      <c r="F23" s="9"/>
      <c r="G23" s="17"/>
      <c r="H23" s="37"/>
    </row>
    <row r="24" spans="1:8" x14ac:dyDescent="0.25">
      <c r="A24" s="37"/>
      <c r="B24" s="53"/>
      <c r="C24" s="54"/>
      <c r="D24" s="55"/>
      <c r="E24" s="56"/>
      <c r="F24" s="56"/>
      <c r="G24" s="57"/>
      <c r="H24" s="37"/>
    </row>
    <row r="25" spans="1:8" x14ac:dyDescent="0.25">
      <c r="A25" s="37"/>
      <c r="B25" s="53"/>
      <c r="C25" s="54"/>
      <c r="D25" s="55"/>
      <c r="E25" s="56"/>
      <c r="F25" s="56"/>
      <c r="G25" s="57"/>
      <c r="H25" s="37"/>
    </row>
    <row r="26" spans="1:8" x14ac:dyDescent="0.25">
      <c r="A26" s="37"/>
      <c r="B26" s="53"/>
      <c r="C26" s="54"/>
      <c r="D26" s="55"/>
      <c r="E26" s="56"/>
      <c r="F26" s="56"/>
      <c r="G26" s="57"/>
      <c r="H26" s="37"/>
    </row>
    <row r="27" spans="1:8" x14ac:dyDescent="0.25">
      <c r="A27" s="37"/>
      <c r="B27" s="6"/>
      <c r="C27" s="7"/>
      <c r="D27" s="8"/>
      <c r="E27" s="9"/>
      <c r="F27" s="9"/>
      <c r="G27" s="17"/>
      <c r="H27" s="37"/>
    </row>
    <row r="28" spans="1:8" x14ac:dyDescent="0.25">
      <c r="A28" s="37"/>
      <c r="B28" s="6"/>
      <c r="C28" s="7"/>
      <c r="D28" s="8"/>
      <c r="E28" s="9"/>
      <c r="F28" s="9"/>
      <c r="G28" s="17"/>
      <c r="H28" s="37"/>
    </row>
    <row r="29" spans="1:8" x14ac:dyDescent="0.25">
      <c r="A29" s="37"/>
      <c r="B29" s="6"/>
      <c r="C29" s="7"/>
      <c r="D29" s="8"/>
      <c r="E29" s="9"/>
      <c r="F29" s="9"/>
      <c r="G29" s="17"/>
      <c r="H29" s="37"/>
    </row>
    <row r="30" spans="1:8" x14ac:dyDescent="0.25">
      <c r="A30" s="37"/>
      <c r="B30" s="53"/>
      <c r="C30" s="54"/>
      <c r="D30" s="55"/>
      <c r="E30" s="56"/>
      <c r="F30" s="56"/>
      <c r="G30" s="57"/>
      <c r="H30" s="37"/>
    </row>
    <row r="31" spans="1:8" x14ac:dyDescent="0.25">
      <c r="A31" s="37"/>
      <c r="B31" s="53"/>
      <c r="C31" s="54"/>
      <c r="D31" s="55"/>
      <c r="E31" s="56"/>
      <c r="F31" s="56"/>
      <c r="G31" s="57"/>
      <c r="H31" s="37"/>
    </row>
    <row r="32" spans="1:8" x14ac:dyDescent="0.25">
      <c r="A32" s="37"/>
      <c r="B32" s="53"/>
      <c r="C32" s="54"/>
      <c r="D32" s="55"/>
      <c r="E32" s="56"/>
      <c r="F32" s="56"/>
      <c r="G32" s="57"/>
      <c r="H32" s="37"/>
    </row>
    <row r="33" spans="1:8" x14ac:dyDescent="0.25">
      <c r="A33" s="37"/>
      <c r="B33" s="6"/>
      <c r="C33" s="7"/>
      <c r="D33" s="8"/>
      <c r="E33" s="9"/>
      <c r="F33" s="9"/>
      <c r="G33" s="17"/>
      <c r="H33" s="37"/>
    </row>
    <row r="34" spans="1:8" x14ac:dyDescent="0.25">
      <c r="A34" s="37"/>
      <c r="B34" s="6"/>
      <c r="C34" s="7"/>
      <c r="D34" s="8"/>
      <c r="E34" s="9"/>
      <c r="F34" s="9"/>
      <c r="G34" s="17"/>
      <c r="H34" s="37"/>
    </row>
    <row r="35" spans="1:8" x14ac:dyDescent="0.25">
      <c r="A35" s="37"/>
      <c r="B35" s="6"/>
      <c r="C35" s="7"/>
      <c r="D35" s="8"/>
      <c r="E35" s="9"/>
      <c r="F35" s="9"/>
      <c r="G35" s="17"/>
      <c r="H35" s="37"/>
    </row>
    <row r="36" spans="1:8" x14ac:dyDescent="0.25">
      <c r="A36" s="37"/>
      <c r="B36" s="53"/>
      <c r="C36" s="54"/>
      <c r="D36" s="55"/>
      <c r="E36" s="56"/>
      <c r="F36" s="56"/>
      <c r="G36" s="57"/>
      <c r="H36" s="37"/>
    </row>
    <row r="37" spans="1:8" x14ac:dyDescent="0.25">
      <c r="A37" s="37"/>
      <c r="B37" s="53"/>
      <c r="C37" s="54"/>
      <c r="D37" s="55"/>
      <c r="E37" s="56"/>
      <c r="F37" s="56"/>
      <c r="G37" s="57"/>
      <c r="H37" s="37"/>
    </row>
    <row r="38" spans="1:8" x14ac:dyDescent="0.25">
      <c r="A38" s="37"/>
      <c r="B38" s="53"/>
      <c r="C38" s="54"/>
      <c r="D38" s="55"/>
      <c r="E38" s="56"/>
      <c r="F38" s="56"/>
      <c r="G38" s="57"/>
      <c r="H38" s="37"/>
    </row>
    <row r="39" spans="1:8" x14ac:dyDescent="0.25">
      <c r="A39" s="37"/>
      <c r="B39" s="6"/>
      <c r="C39" s="7"/>
      <c r="D39" s="8"/>
      <c r="E39" s="9"/>
      <c r="F39" s="9"/>
      <c r="G39" s="17"/>
      <c r="H39" s="37"/>
    </row>
    <row r="40" spans="1:8" x14ac:dyDescent="0.25">
      <c r="A40" s="37"/>
      <c r="B40" s="6"/>
      <c r="C40" s="7"/>
      <c r="D40" s="8"/>
      <c r="E40" s="9"/>
      <c r="F40" s="9"/>
      <c r="G40" s="17"/>
      <c r="H40" s="37"/>
    </row>
    <row r="41" spans="1:8" x14ac:dyDescent="0.25">
      <c r="A41" s="37"/>
      <c r="B41" s="6"/>
      <c r="C41" s="7"/>
      <c r="D41" s="8"/>
      <c r="E41" s="9"/>
      <c r="F41" s="9"/>
      <c r="G41" s="17"/>
      <c r="H41" s="37"/>
    </row>
    <row r="42" spans="1:8" x14ac:dyDescent="0.25">
      <c r="A42" s="37"/>
      <c r="B42" s="53"/>
      <c r="C42" s="54"/>
      <c r="D42" s="55"/>
      <c r="E42" s="56"/>
      <c r="F42" s="56"/>
      <c r="G42" s="57"/>
      <c r="H42" s="37"/>
    </row>
    <row r="43" spans="1:8" x14ac:dyDescent="0.25">
      <c r="B43" s="53"/>
      <c r="C43" s="54"/>
      <c r="D43" s="55"/>
      <c r="E43" s="56"/>
      <c r="F43" s="56"/>
      <c r="G43" s="57"/>
      <c r="H43" s="37"/>
    </row>
    <row r="44" spans="1:8" x14ac:dyDescent="0.25">
      <c r="B44" s="53"/>
      <c r="C44" s="54"/>
      <c r="D44" s="55"/>
      <c r="E44" s="56"/>
      <c r="F44" s="56"/>
      <c r="G44" s="5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defaultColWidth="10.875" defaultRowHeight="15.75" x14ac:dyDescent="0.25"/>
  <cols>
    <col min="1" max="1" width="3.125" style="14" customWidth="1"/>
    <col min="2" max="7" width="11" style="14" customWidth="1"/>
    <col min="8" max="16384" width="10.875" style="14"/>
  </cols>
  <sheetData>
    <row r="1" spans="1:8" ht="16.5" thickBot="1" x14ac:dyDescent="0.3"/>
    <row r="2" spans="1:8" ht="16.5" thickBot="1" x14ac:dyDescent="0.3">
      <c r="A2" s="37"/>
      <c r="B2" s="224" t="str">
        <f>SeriesName &amp; " - Round 4"</f>
        <v>Slot.it Le Mans 90's GT - Round 4</v>
      </c>
      <c r="C2" s="225"/>
      <c r="D2" s="225"/>
      <c r="E2" s="225"/>
      <c r="F2" s="225"/>
      <c r="G2" s="226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 x14ac:dyDescent="0.25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 x14ac:dyDescent="0.25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 x14ac:dyDescent="0.25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 x14ac:dyDescent="0.25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 x14ac:dyDescent="0.25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 x14ac:dyDescent="0.25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 x14ac:dyDescent="0.25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 x14ac:dyDescent="0.25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/>
      <c r="C18" s="49"/>
      <c r="D18" s="50"/>
      <c r="E18" s="51"/>
      <c r="F18" s="51"/>
      <c r="G18" s="52"/>
      <c r="H18" s="37"/>
    </row>
    <row r="19" spans="1:8" x14ac:dyDescent="0.25">
      <c r="A19" s="37"/>
      <c r="B19" s="53"/>
      <c r="C19" s="54"/>
      <c r="D19" s="55"/>
      <c r="E19" s="56"/>
      <c r="F19" s="56"/>
      <c r="G19" s="57"/>
      <c r="H19" s="37"/>
    </row>
    <row r="20" spans="1:8" x14ac:dyDescent="0.25">
      <c r="A20" s="37"/>
      <c r="B20" s="53"/>
      <c r="C20" s="54"/>
      <c r="D20" s="55"/>
      <c r="E20" s="56"/>
      <c r="F20" s="56"/>
      <c r="G20" s="57"/>
      <c r="H20" s="37"/>
    </row>
    <row r="21" spans="1:8" x14ac:dyDescent="0.25">
      <c r="A21" s="37"/>
      <c r="B21" s="6"/>
      <c r="C21" s="7"/>
      <c r="D21" s="8"/>
      <c r="E21" s="9"/>
      <c r="F21" s="9"/>
      <c r="G21" s="17"/>
      <c r="H21" s="37"/>
    </row>
    <row r="22" spans="1:8" x14ac:dyDescent="0.25">
      <c r="A22" s="37"/>
      <c r="B22" s="6"/>
      <c r="C22" s="7"/>
      <c r="D22" s="8"/>
      <c r="E22" s="9"/>
      <c r="F22" s="9"/>
      <c r="G22" s="17"/>
      <c r="H22" s="37"/>
    </row>
    <row r="23" spans="1:8" x14ac:dyDescent="0.25">
      <c r="A23" s="37"/>
      <c r="B23" s="6"/>
      <c r="C23" s="7"/>
      <c r="D23" s="8"/>
      <c r="E23" s="9"/>
      <c r="F23" s="9"/>
      <c r="G23" s="17"/>
      <c r="H23" s="37"/>
    </row>
    <row r="24" spans="1:8" x14ac:dyDescent="0.25">
      <c r="A24" s="37"/>
      <c r="B24" s="53"/>
      <c r="C24" s="54"/>
      <c r="D24" s="55"/>
      <c r="E24" s="56"/>
      <c r="F24" s="56"/>
      <c r="G24" s="57"/>
      <c r="H24" s="37"/>
    </row>
    <row r="25" spans="1:8" x14ac:dyDescent="0.25">
      <c r="A25" s="37"/>
      <c r="B25" s="53"/>
      <c r="C25" s="54"/>
      <c r="D25" s="55"/>
      <c r="E25" s="56"/>
      <c r="F25" s="56"/>
      <c r="G25" s="57"/>
      <c r="H25" s="37"/>
    </row>
    <row r="26" spans="1:8" x14ac:dyDescent="0.25">
      <c r="A26" s="37"/>
      <c r="B26" s="53"/>
      <c r="C26" s="54"/>
      <c r="D26" s="55"/>
      <c r="E26" s="56"/>
      <c r="F26" s="56"/>
      <c r="G26" s="57"/>
      <c r="H26" s="37"/>
    </row>
    <row r="27" spans="1:8" x14ac:dyDescent="0.25">
      <c r="A27" s="37"/>
      <c r="B27" s="6"/>
      <c r="C27" s="7"/>
      <c r="D27" s="8"/>
      <c r="E27" s="9"/>
      <c r="F27" s="9"/>
      <c r="G27" s="17"/>
      <c r="H27" s="37"/>
    </row>
    <row r="28" spans="1:8" x14ac:dyDescent="0.25">
      <c r="A28" s="37"/>
      <c r="B28" s="6"/>
      <c r="C28" s="7"/>
      <c r="D28" s="8"/>
      <c r="E28" s="9"/>
      <c r="F28" s="9"/>
      <c r="G28" s="17"/>
      <c r="H28" s="37"/>
    </row>
    <row r="29" spans="1:8" x14ac:dyDescent="0.25">
      <c r="A29" s="37"/>
      <c r="B29" s="6"/>
      <c r="C29" s="7"/>
      <c r="D29" s="8"/>
      <c r="E29" s="9"/>
      <c r="F29" s="9"/>
      <c r="G29" s="17"/>
      <c r="H29" s="37"/>
    </row>
    <row r="30" spans="1:8" x14ac:dyDescent="0.25">
      <c r="A30" s="37"/>
      <c r="B30" s="53"/>
      <c r="C30" s="54"/>
      <c r="D30" s="55"/>
      <c r="E30" s="56"/>
      <c r="F30" s="56"/>
      <c r="G30" s="57"/>
      <c r="H30" s="37"/>
    </row>
    <row r="31" spans="1:8" x14ac:dyDescent="0.25">
      <c r="A31" s="37"/>
      <c r="B31" s="53"/>
      <c r="C31" s="54"/>
      <c r="D31" s="55"/>
      <c r="E31" s="56"/>
      <c r="F31" s="56"/>
      <c r="G31" s="57"/>
      <c r="H31" s="37"/>
    </row>
    <row r="32" spans="1:8" x14ac:dyDescent="0.25">
      <c r="A32" s="37"/>
      <c r="B32" s="53"/>
      <c r="C32" s="54"/>
      <c r="D32" s="55"/>
      <c r="E32" s="56"/>
      <c r="F32" s="56"/>
      <c r="G32" s="57"/>
      <c r="H32" s="37"/>
    </row>
    <row r="33" spans="1:8" x14ac:dyDescent="0.25">
      <c r="A33" s="37"/>
      <c r="B33" s="6"/>
      <c r="C33" s="7"/>
      <c r="D33" s="8"/>
      <c r="E33" s="9"/>
      <c r="F33" s="9"/>
      <c r="G33" s="17"/>
      <c r="H33" s="37"/>
    </row>
    <row r="34" spans="1:8" x14ac:dyDescent="0.25">
      <c r="A34" s="37"/>
      <c r="B34" s="6"/>
      <c r="C34" s="7"/>
      <c r="D34" s="8"/>
      <c r="E34" s="9"/>
      <c r="F34" s="9"/>
      <c r="G34" s="17"/>
      <c r="H34" s="37"/>
    </row>
    <row r="35" spans="1:8" x14ac:dyDescent="0.25">
      <c r="A35" s="37"/>
      <c r="B35" s="6"/>
      <c r="C35" s="7"/>
      <c r="D35" s="8"/>
      <c r="E35" s="9"/>
      <c r="F35" s="9"/>
      <c r="G35" s="17"/>
      <c r="H35" s="37"/>
    </row>
    <row r="36" spans="1:8" x14ac:dyDescent="0.25">
      <c r="A36" s="37"/>
      <c r="B36" s="53"/>
      <c r="C36" s="54"/>
      <c r="D36" s="55"/>
      <c r="E36" s="56"/>
      <c r="F36" s="56"/>
      <c r="G36" s="57"/>
      <c r="H36" s="37"/>
    </row>
    <row r="37" spans="1:8" x14ac:dyDescent="0.25">
      <c r="A37" s="37"/>
      <c r="B37" s="53"/>
      <c r="C37" s="54"/>
      <c r="D37" s="55"/>
      <c r="E37" s="56"/>
      <c r="F37" s="56"/>
      <c r="G37" s="57"/>
      <c r="H37" s="37"/>
    </row>
    <row r="38" spans="1:8" x14ac:dyDescent="0.25">
      <c r="A38" s="37"/>
      <c r="B38" s="53"/>
      <c r="C38" s="54"/>
      <c r="D38" s="55"/>
      <c r="E38" s="56"/>
      <c r="F38" s="56"/>
      <c r="G38" s="57"/>
      <c r="H38" s="37"/>
    </row>
    <row r="39" spans="1:8" x14ac:dyDescent="0.25">
      <c r="A39" s="37"/>
      <c r="B39" s="6"/>
      <c r="C39" s="7"/>
      <c r="D39" s="8"/>
      <c r="E39" s="9"/>
      <c r="F39" s="9"/>
      <c r="G39" s="17"/>
      <c r="H39" s="37"/>
    </row>
    <row r="40" spans="1:8" x14ac:dyDescent="0.25">
      <c r="A40" s="37"/>
      <c r="B40" s="6"/>
      <c r="C40" s="7"/>
      <c r="D40" s="8"/>
      <c r="E40" s="9"/>
      <c r="F40" s="9"/>
      <c r="G40" s="17"/>
      <c r="H40" s="37"/>
    </row>
    <row r="41" spans="1:8" x14ac:dyDescent="0.25">
      <c r="A41" s="37"/>
      <c r="B41" s="6"/>
      <c r="C41" s="7"/>
      <c r="D41" s="8"/>
      <c r="E41" s="9"/>
      <c r="F41" s="9"/>
      <c r="G41" s="17"/>
      <c r="H41" s="37"/>
    </row>
    <row r="42" spans="1:8" x14ac:dyDescent="0.25">
      <c r="A42" s="37"/>
      <c r="B42" s="53"/>
      <c r="C42" s="54"/>
      <c r="D42" s="55"/>
      <c r="E42" s="56"/>
      <c r="F42" s="56"/>
      <c r="G42" s="57"/>
      <c r="H42" s="37"/>
    </row>
    <row r="43" spans="1:8" x14ac:dyDescent="0.25">
      <c r="B43" s="53"/>
      <c r="C43" s="54"/>
      <c r="D43" s="55"/>
      <c r="E43" s="56"/>
      <c r="F43" s="56"/>
      <c r="G43" s="57"/>
      <c r="H43" s="37"/>
    </row>
    <row r="44" spans="1:8" x14ac:dyDescent="0.25">
      <c r="B44" s="53"/>
      <c r="C44" s="54"/>
      <c r="D44" s="55"/>
      <c r="E44" s="56"/>
      <c r="F44" s="56"/>
      <c r="G44" s="5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  <row r="54" spans="2:7" x14ac:dyDescent="0.25">
      <c r="B54" s="1"/>
      <c r="C54" s="1"/>
      <c r="D54" s="1"/>
      <c r="E54" s="1"/>
      <c r="F54" s="1"/>
    </row>
    <row r="55" spans="2:7" x14ac:dyDescent="0.25">
      <c r="B55" s="1"/>
      <c r="C55" s="1"/>
      <c r="D55" s="1"/>
      <c r="E55" s="1"/>
      <c r="F55" s="1"/>
    </row>
    <row r="56" spans="2:7" x14ac:dyDescent="0.25">
      <c r="B56" s="1"/>
      <c r="C56" s="1"/>
      <c r="D56" s="1"/>
      <c r="E56" s="1"/>
      <c r="F56" s="1"/>
    </row>
    <row r="57" spans="2:7" x14ac:dyDescent="0.25">
      <c r="B57" s="1"/>
      <c r="C57" s="1"/>
      <c r="D57" s="1"/>
      <c r="E57" s="1"/>
      <c r="F57" s="1"/>
    </row>
    <row r="58" spans="2:7" x14ac:dyDescent="0.25">
      <c r="B58" s="1"/>
      <c r="C58" s="1"/>
      <c r="D58" s="1"/>
      <c r="E58" s="1"/>
      <c r="F58" s="1"/>
    </row>
    <row r="59" spans="2:7" x14ac:dyDescent="0.25">
      <c r="B59" s="1"/>
      <c r="C59" s="1"/>
      <c r="D59" s="1"/>
      <c r="E59" s="1"/>
      <c r="F59" s="1"/>
    </row>
    <row r="60" spans="2:7" x14ac:dyDescent="0.25">
      <c r="B60" s="1"/>
      <c r="C60" s="1"/>
      <c r="D60" s="1"/>
      <c r="E60" s="1"/>
      <c r="F60" s="1"/>
    </row>
    <row r="61" spans="2:7" x14ac:dyDescent="0.25">
      <c r="B61" s="1"/>
      <c r="C61" s="1"/>
      <c r="D61" s="1"/>
      <c r="E61" s="1"/>
      <c r="F61" s="1"/>
    </row>
    <row r="62" spans="2:7" x14ac:dyDescent="0.25">
      <c r="B62" s="1"/>
      <c r="C62" s="1"/>
      <c r="D62" s="1"/>
      <c r="E62" s="1"/>
      <c r="F62" s="1"/>
    </row>
    <row r="63" spans="2:7" x14ac:dyDescent="0.25">
      <c r="B63" s="1"/>
      <c r="C63" s="1"/>
      <c r="D63" s="1"/>
      <c r="E63" s="1"/>
      <c r="F63" s="1"/>
    </row>
    <row r="64" spans="2:7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defaultColWidth="10.875" defaultRowHeight="15.75" x14ac:dyDescent="0.25"/>
  <cols>
    <col min="1" max="1" width="3.125" style="14" customWidth="1"/>
    <col min="2" max="7" width="11" style="14" customWidth="1"/>
    <col min="8" max="16384" width="10.875" style="14"/>
  </cols>
  <sheetData>
    <row r="1" spans="1:8" ht="16.5" thickBot="1" x14ac:dyDescent="0.3"/>
    <row r="2" spans="1:8" ht="16.5" thickBot="1" x14ac:dyDescent="0.3">
      <c r="A2" s="37"/>
      <c r="B2" s="224" t="str">
        <f>SeriesName &amp; " - Round 5"</f>
        <v>Slot.it Le Mans 90's GT - Round 5</v>
      </c>
      <c r="C2" s="225"/>
      <c r="D2" s="225"/>
      <c r="E2" s="225"/>
      <c r="F2" s="225"/>
      <c r="G2" s="226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 x14ac:dyDescent="0.25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 x14ac:dyDescent="0.25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 x14ac:dyDescent="0.25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 x14ac:dyDescent="0.25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 x14ac:dyDescent="0.25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 x14ac:dyDescent="0.25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 x14ac:dyDescent="0.25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 x14ac:dyDescent="0.25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/>
      <c r="C18" s="49"/>
      <c r="D18" s="50"/>
      <c r="E18" s="51"/>
      <c r="F18" s="51"/>
      <c r="G18" s="52"/>
      <c r="H18" s="37"/>
    </row>
    <row r="19" spans="1:8" x14ac:dyDescent="0.25">
      <c r="A19" s="37"/>
      <c r="B19" s="53"/>
      <c r="C19" s="54"/>
      <c r="D19" s="55"/>
      <c r="E19" s="56"/>
      <c r="F19" s="56"/>
      <c r="G19" s="57"/>
      <c r="H19" s="37"/>
    </row>
    <row r="20" spans="1:8" x14ac:dyDescent="0.25">
      <c r="A20" s="37"/>
      <c r="B20" s="53"/>
      <c r="C20" s="54"/>
      <c r="D20" s="55"/>
      <c r="E20" s="56"/>
      <c r="F20" s="56"/>
      <c r="G20" s="57"/>
      <c r="H20" s="37"/>
    </row>
    <row r="21" spans="1:8" x14ac:dyDescent="0.25">
      <c r="A21" s="37"/>
      <c r="B21" s="6"/>
      <c r="C21" s="7"/>
      <c r="D21" s="8"/>
      <c r="E21" s="9"/>
      <c r="F21" s="9"/>
      <c r="G21" s="17"/>
      <c r="H21" s="37"/>
    </row>
    <row r="22" spans="1:8" x14ac:dyDescent="0.25">
      <c r="A22" s="37"/>
      <c r="B22" s="6"/>
      <c r="C22" s="7"/>
      <c r="D22" s="8"/>
      <c r="E22" s="9"/>
      <c r="F22" s="9"/>
      <c r="G22" s="17"/>
      <c r="H22" s="37"/>
    </row>
    <row r="23" spans="1:8" x14ac:dyDescent="0.25">
      <c r="A23" s="37"/>
      <c r="B23" s="6"/>
      <c r="C23" s="7"/>
      <c r="D23" s="8"/>
      <c r="E23" s="9"/>
      <c r="F23" s="9"/>
      <c r="G23" s="17"/>
      <c r="H23" s="37"/>
    </row>
    <row r="24" spans="1:8" x14ac:dyDescent="0.25">
      <c r="A24" s="37"/>
      <c r="B24" s="53"/>
      <c r="C24" s="54"/>
      <c r="D24" s="55"/>
      <c r="E24" s="56"/>
      <c r="F24" s="56"/>
      <c r="G24" s="57"/>
      <c r="H24" s="37"/>
    </row>
    <row r="25" spans="1:8" x14ac:dyDescent="0.25">
      <c r="A25" s="37"/>
      <c r="B25" s="53"/>
      <c r="C25" s="54"/>
      <c r="D25" s="55"/>
      <c r="E25" s="56"/>
      <c r="F25" s="56"/>
      <c r="G25" s="57"/>
      <c r="H25" s="37"/>
    </row>
    <row r="26" spans="1:8" x14ac:dyDescent="0.25">
      <c r="A26" s="37"/>
      <c r="B26" s="53"/>
      <c r="C26" s="54"/>
      <c r="D26" s="55"/>
      <c r="E26" s="56"/>
      <c r="F26" s="56"/>
      <c r="G26" s="57"/>
      <c r="H26" s="37"/>
    </row>
    <row r="27" spans="1:8" x14ac:dyDescent="0.25">
      <c r="A27" s="37"/>
      <c r="B27" s="6"/>
      <c r="C27" s="7"/>
      <c r="D27" s="8"/>
      <c r="E27" s="9"/>
      <c r="F27" s="9"/>
      <c r="G27" s="17"/>
      <c r="H27" s="37"/>
    </row>
    <row r="28" spans="1:8" x14ac:dyDescent="0.25">
      <c r="A28" s="37"/>
      <c r="B28" s="6"/>
      <c r="C28" s="7"/>
      <c r="D28" s="8"/>
      <c r="E28" s="9"/>
      <c r="F28" s="9"/>
      <c r="G28" s="17"/>
      <c r="H28" s="37"/>
    </row>
    <row r="29" spans="1:8" x14ac:dyDescent="0.25">
      <c r="A29" s="37"/>
      <c r="B29" s="6"/>
      <c r="C29" s="7"/>
      <c r="D29" s="8"/>
      <c r="E29" s="9"/>
      <c r="F29" s="9"/>
      <c r="G29" s="17"/>
      <c r="H29" s="37"/>
    </row>
    <row r="30" spans="1:8" x14ac:dyDescent="0.25">
      <c r="A30" s="37"/>
      <c r="B30" s="53"/>
      <c r="C30" s="54"/>
      <c r="D30" s="55"/>
      <c r="E30" s="56"/>
      <c r="F30" s="56"/>
      <c r="G30" s="57"/>
      <c r="H30" s="37"/>
    </row>
    <row r="31" spans="1:8" x14ac:dyDescent="0.25">
      <c r="A31" s="37"/>
      <c r="B31" s="53"/>
      <c r="C31" s="54"/>
      <c r="D31" s="55"/>
      <c r="E31" s="56"/>
      <c r="F31" s="56"/>
      <c r="G31" s="57"/>
      <c r="H31" s="37"/>
    </row>
    <row r="32" spans="1:8" x14ac:dyDescent="0.25">
      <c r="A32" s="37"/>
      <c r="B32" s="53"/>
      <c r="C32" s="54"/>
      <c r="D32" s="55"/>
      <c r="E32" s="56"/>
      <c r="F32" s="56"/>
      <c r="G32" s="57"/>
      <c r="H32" s="37"/>
    </row>
    <row r="33" spans="1:8" x14ac:dyDescent="0.25">
      <c r="A33" s="37"/>
      <c r="B33" s="6"/>
      <c r="C33" s="7"/>
      <c r="D33" s="8"/>
      <c r="E33" s="9"/>
      <c r="F33" s="9"/>
      <c r="G33" s="17"/>
      <c r="H33" s="37"/>
    </row>
    <row r="34" spans="1:8" x14ac:dyDescent="0.25">
      <c r="A34" s="37"/>
      <c r="B34" s="6"/>
      <c r="C34" s="7"/>
      <c r="D34" s="8"/>
      <c r="E34" s="9"/>
      <c r="F34" s="9"/>
      <c r="G34" s="17"/>
      <c r="H34" s="37"/>
    </row>
    <row r="35" spans="1:8" x14ac:dyDescent="0.25">
      <c r="A35" s="37"/>
      <c r="B35" s="6"/>
      <c r="C35" s="7"/>
      <c r="D35" s="8"/>
      <c r="E35" s="9"/>
      <c r="F35" s="9"/>
      <c r="G35" s="17"/>
      <c r="H35" s="37"/>
    </row>
    <row r="36" spans="1:8" x14ac:dyDescent="0.25">
      <c r="A36" s="37"/>
      <c r="B36" s="53"/>
      <c r="C36" s="54"/>
      <c r="D36" s="55"/>
      <c r="E36" s="56"/>
      <c r="F36" s="56"/>
      <c r="G36" s="57"/>
      <c r="H36" s="37"/>
    </row>
    <row r="37" spans="1:8" x14ac:dyDescent="0.25">
      <c r="A37" s="37"/>
      <c r="B37" s="53"/>
      <c r="C37" s="54"/>
      <c r="D37" s="55"/>
      <c r="E37" s="56"/>
      <c r="F37" s="56"/>
      <c r="G37" s="57"/>
      <c r="H37" s="37"/>
    </row>
    <row r="38" spans="1:8" x14ac:dyDescent="0.25">
      <c r="A38" s="37"/>
      <c r="B38" s="53"/>
      <c r="C38" s="54"/>
      <c r="D38" s="55"/>
      <c r="E38" s="56"/>
      <c r="F38" s="56"/>
      <c r="G38" s="57"/>
      <c r="H38" s="37"/>
    </row>
    <row r="39" spans="1:8" x14ac:dyDescent="0.25">
      <c r="A39" s="37"/>
      <c r="B39" s="6"/>
      <c r="C39" s="7"/>
      <c r="D39" s="8"/>
      <c r="E39" s="9"/>
      <c r="F39" s="9"/>
      <c r="G39" s="17"/>
      <c r="H39" s="37"/>
    </row>
    <row r="40" spans="1:8" x14ac:dyDescent="0.25">
      <c r="A40" s="37"/>
      <c r="B40" s="6"/>
      <c r="C40" s="7"/>
      <c r="D40" s="8"/>
      <c r="E40" s="9"/>
      <c r="F40" s="9"/>
      <c r="G40" s="17"/>
      <c r="H40" s="37"/>
    </row>
    <row r="41" spans="1:8" x14ac:dyDescent="0.25">
      <c r="A41" s="37"/>
      <c r="B41" s="6"/>
      <c r="C41" s="7"/>
      <c r="D41" s="8"/>
      <c r="E41" s="9"/>
      <c r="F41" s="9"/>
      <c r="G41" s="17"/>
      <c r="H41" s="37"/>
    </row>
    <row r="42" spans="1:8" x14ac:dyDescent="0.25">
      <c r="A42" s="37"/>
      <c r="B42" s="53"/>
      <c r="C42" s="54"/>
      <c r="D42" s="55"/>
      <c r="E42" s="56"/>
      <c r="F42" s="56"/>
      <c r="G42" s="57"/>
      <c r="H42" s="37"/>
    </row>
    <row r="43" spans="1:8" x14ac:dyDescent="0.25">
      <c r="B43" s="53"/>
      <c r="C43" s="54"/>
      <c r="D43" s="55"/>
      <c r="E43" s="56"/>
      <c r="F43" s="56"/>
      <c r="G43" s="57"/>
      <c r="H43" s="37"/>
    </row>
    <row r="44" spans="1:8" x14ac:dyDescent="0.25">
      <c r="B44" s="53"/>
      <c r="C44" s="54"/>
      <c r="D44" s="55"/>
      <c r="E44" s="56"/>
      <c r="F44" s="56"/>
      <c r="G44" s="5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  <row r="54" spans="2:7" x14ac:dyDescent="0.25">
      <c r="B54" s="1"/>
      <c r="C54" s="1"/>
      <c r="D54" s="1"/>
      <c r="E54" s="1"/>
      <c r="F54" s="1"/>
    </row>
    <row r="55" spans="2:7" x14ac:dyDescent="0.25">
      <c r="B55" s="1"/>
      <c r="C55" s="1"/>
      <c r="D55" s="1"/>
      <c r="E55" s="1"/>
      <c r="F55" s="1"/>
    </row>
    <row r="56" spans="2:7" x14ac:dyDescent="0.25">
      <c r="B56" s="1"/>
      <c r="C56" s="1"/>
      <c r="D56" s="1"/>
      <c r="E56" s="1"/>
      <c r="F56" s="1"/>
    </row>
    <row r="57" spans="2:7" x14ac:dyDescent="0.25">
      <c r="B57" s="1"/>
      <c r="C57" s="1"/>
      <c r="D57" s="1"/>
      <c r="E57" s="1"/>
      <c r="F57" s="1"/>
    </row>
    <row r="58" spans="2:7" x14ac:dyDescent="0.25">
      <c r="B58" s="1"/>
      <c r="C58" s="1"/>
      <c r="D58" s="1"/>
      <c r="E58" s="1"/>
      <c r="F58" s="1"/>
    </row>
    <row r="59" spans="2:7" x14ac:dyDescent="0.25">
      <c r="B59" s="1"/>
      <c r="C59" s="1"/>
      <c r="D59" s="1"/>
      <c r="E59" s="1"/>
      <c r="F59" s="1"/>
    </row>
    <row r="60" spans="2:7" x14ac:dyDescent="0.25">
      <c r="B60" s="1"/>
      <c r="C60" s="1"/>
      <c r="D60" s="1"/>
      <c r="E60" s="1"/>
      <c r="F60" s="1"/>
    </row>
    <row r="61" spans="2:7" x14ac:dyDescent="0.25">
      <c r="B61" s="1"/>
      <c r="C61" s="1"/>
      <c r="D61" s="1"/>
      <c r="E61" s="1"/>
      <c r="F61" s="1"/>
    </row>
    <row r="62" spans="2:7" x14ac:dyDescent="0.25">
      <c r="B62" s="1"/>
      <c r="C62" s="1"/>
      <c r="D62" s="1"/>
      <c r="E62" s="1"/>
      <c r="F62" s="1"/>
    </row>
    <row r="63" spans="2:7" x14ac:dyDescent="0.25">
      <c r="B63" s="1"/>
      <c r="C63" s="1"/>
      <c r="D63" s="1"/>
      <c r="E63" s="1"/>
      <c r="F63" s="1"/>
    </row>
    <row r="64" spans="2:7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0"/>
  <sheetViews>
    <sheetView zoomScale="125" zoomScaleNormal="125" zoomScalePageLayoutView="125" workbookViewId="0"/>
  </sheetViews>
  <sheetFormatPr defaultColWidth="10.875" defaultRowHeight="15.75" x14ac:dyDescent="0.25"/>
  <cols>
    <col min="1" max="1" width="3.125" style="14" customWidth="1"/>
    <col min="2" max="7" width="11" style="14" customWidth="1"/>
    <col min="8" max="16384" width="10.875" style="14"/>
  </cols>
  <sheetData>
    <row r="1" spans="1:8" ht="16.5" thickBot="1" x14ac:dyDescent="0.3"/>
    <row r="2" spans="1:8" ht="16.5" thickBot="1" x14ac:dyDescent="0.3">
      <c r="A2" s="37"/>
      <c r="B2" s="224" t="str">
        <f>SeriesName &amp; " - Round 6"</f>
        <v>Slot.it Le Mans 90's GT - Round 6</v>
      </c>
      <c r="C2" s="225"/>
      <c r="D2" s="225"/>
      <c r="E2" s="225"/>
      <c r="F2" s="225"/>
      <c r="G2" s="226"/>
      <c r="H2" s="37"/>
    </row>
    <row r="3" spans="1:8" ht="31.5" x14ac:dyDescent="0.25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 x14ac:dyDescent="0.25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 x14ac:dyDescent="0.25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 x14ac:dyDescent="0.25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 x14ac:dyDescent="0.25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 x14ac:dyDescent="0.25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 x14ac:dyDescent="0.25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 x14ac:dyDescent="0.25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 x14ac:dyDescent="0.25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 x14ac:dyDescent="0.25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 x14ac:dyDescent="0.25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</row>
    <row r="14" spans="1:8" x14ac:dyDescent="0.25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.5" thickBot="1" x14ac:dyDescent="0.3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.5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2.25" thickBot="1" x14ac:dyDescent="0.3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 x14ac:dyDescent="0.25">
      <c r="A18" s="37"/>
      <c r="B18" s="48"/>
      <c r="C18" s="49"/>
      <c r="D18" s="50"/>
      <c r="E18" s="51"/>
      <c r="F18" s="51"/>
      <c r="G18" s="52"/>
      <c r="H18" s="37"/>
    </row>
    <row r="19" spans="1:8" x14ac:dyDescent="0.25">
      <c r="A19" s="37"/>
      <c r="B19" s="53"/>
      <c r="C19" s="54"/>
      <c r="D19" s="55"/>
      <c r="E19" s="56"/>
      <c r="F19" s="56"/>
      <c r="G19" s="57"/>
      <c r="H19" s="37"/>
    </row>
    <row r="20" spans="1:8" x14ac:dyDescent="0.25">
      <c r="A20" s="37"/>
      <c r="B20" s="53"/>
      <c r="C20" s="54"/>
      <c r="D20" s="55"/>
      <c r="E20" s="56"/>
      <c r="F20" s="56"/>
      <c r="G20" s="57"/>
      <c r="H20" s="37"/>
    </row>
    <row r="21" spans="1:8" x14ac:dyDescent="0.25">
      <c r="A21" s="37"/>
      <c r="B21" s="6"/>
      <c r="C21" s="7"/>
      <c r="D21" s="8"/>
      <c r="E21" s="9"/>
      <c r="F21" s="9"/>
      <c r="G21" s="17"/>
      <c r="H21" s="37"/>
    </row>
    <row r="22" spans="1:8" x14ac:dyDescent="0.25">
      <c r="A22" s="37"/>
      <c r="B22" s="6"/>
      <c r="C22" s="7"/>
      <c r="D22" s="8"/>
      <c r="E22" s="9"/>
      <c r="F22" s="9"/>
      <c r="G22" s="17"/>
      <c r="H22" s="37"/>
    </row>
    <row r="23" spans="1:8" x14ac:dyDescent="0.25">
      <c r="A23" s="37"/>
      <c r="B23" s="6"/>
      <c r="C23" s="7"/>
      <c r="D23" s="8"/>
      <c r="E23" s="9"/>
      <c r="F23" s="9"/>
      <c r="G23" s="17"/>
      <c r="H23" s="37"/>
    </row>
    <row r="24" spans="1:8" x14ac:dyDescent="0.25">
      <c r="A24" s="37"/>
      <c r="B24" s="53"/>
      <c r="C24" s="54"/>
      <c r="D24" s="55"/>
      <c r="E24" s="56"/>
      <c r="F24" s="56"/>
      <c r="G24" s="57"/>
      <c r="H24" s="37"/>
    </row>
    <row r="25" spans="1:8" x14ac:dyDescent="0.25">
      <c r="A25" s="37"/>
      <c r="B25" s="53"/>
      <c r="C25" s="54"/>
      <c r="D25" s="55"/>
      <c r="E25" s="56"/>
      <c r="F25" s="56"/>
      <c r="G25" s="57"/>
      <c r="H25" s="37"/>
    </row>
    <row r="26" spans="1:8" x14ac:dyDescent="0.25">
      <c r="A26" s="37"/>
      <c r="B26" s="53"/>
      <c r="C26" s="54"/>
      <c r="D26" s="55"/>
      <c r="E26" s="56"/>
      <c r="F26" s="56"/>
      <c r="G26" s="57"/>
      <c r="H26" s="37"/>
    </row>
    <row r="27" spans="1:8" x14ac:dyDescent="0.25">
      <c r="A27" s="37"/>
      <c r="B27" s="6"/>
      <c r="C27" s="7"/>
      <c r="D27" s="8"/>
      <c r="E27" s="9"/>
      <c r="F27" s="9"/>
      <c r="G27" s="17"/>
      <c r="H27" s="37"/>
    </row>
    <row r="28" spans="1:8" x14ac:dyDescent="0.25">
      <c r="A28" s="37"/>
      <c r="B28" s="6"/>
      <c r="C28" s="7"/>
      <c r="D28" s="8"/>
      <c r="E28" s="9"/>
      <c r="F28" s="9"/>
      <c r="G28" s="17"/>
      <c r="H28" s="37"/>
    </row>
    <row r="29" spans="1:8" x14ac:dyDescent="0.25">
      <c r="A29" s="37"/>
      <c r="B29" s="6"/>
      <c r="C29" s="7"/>
      <c r="D29" s="8"/>
      <c r="E29" s="9"/>
      <c r="F29" s="9"/>
      <c r="G29" s="17"/>
      <c r="H29" s="37"/>
    </row>
    <row r="30" spans="1:8" x14ac:dyDescent="0.25">
      <c r="A30" s="37"/>
      <c r="B30" s="53"/>
      <c r="C30" s="54"/>
      <c r="D30" s="55"/>
      <c r="E30" s="56"/>
      <c r="F30" s="56"/>
      <c r="G30" s="57"/>
      <c r="H30" s="37"/>
    </row>
    <row r="31" spans="1:8" x14ac:dyDescent="0.25">
      <c r="A31" s="37"/>
      <c r="B31" s="53"/>
      <c r="C31" s="54"/>
      <c r="D31" s="55"/>
      <c r="E31" s="56"/>
      <c r="F31" s="56"/>
      <c r="G31" s="57"/>
      <c r="H31" s="37"/>
    </row>
    <row r="32" spans="1:8" x14ac:dyDescent="0.25">
      <c r="A32" s="37"/>
      <c r="B32" s="53"/>
      <c r="C32" s="54"/>
      <c r="D32" s="55"/>
      <c r="E32" s="56"/>
      <c r="F32" s="56"/>
      <c r="G32" s="57"/>
      <c r="H32" s="37"/>
    </row>
    <row r="33" spans="1:8" x14ac:dyDescent="0.25">
      <c r="A33" s="37"/>
      <c r="B33" s="6"/>
      <c r="C33" s="7"/>
      <c r="D33" s="8"/>
      <c r="E33" s="9"/>
      <c r="F33" s="9"/>
      <c r="G33" s="17"/>
      <c r="H33" s="37"/>
    </row>
    <row r="34" spans="1:8" x14ac:dyDescent="0.25">
      <c r="A34" s="37"/>
      <c r="B34" s="6"/>
      <c r="C34" s="7"/>
      <c r="D34" s="8"/>
      <c r="E34" s="9"/>
      <c r="F34" s="9"/>
      <c r="G34" s="17"/>
      <c r="H34" s="37"/>
    </row>
    <row r="35" spans="1:8" x14ac:dyDescent="0.25">
      <c r="A35" s="37"/>
      <c r="B35" s="6"/>
      <c r="C35" s="7"/>
      <c r="D35" s="8"/>
      <c r="E35" s="9"/>
      <c r="F35" s="9"/>
      <c r="G35" s="17"/>
      <c r="H35" s="37"/>
    </row>
    <row r="36" spans="1:8" x14ac:dyDescent="0.25">
      <c r="A36" s="37"/>
      <c r="B36" s="53"/>
      <c r="C36" s="54"/>
      <c r="D36" s="55"/>
      <c r="E36" s="56"/>
      <c r="F36" s="56"/>
      <c r="G36" s="57"/>
      <c r="H36" s="37"/>
    </row>
    <row r="37" spans="1:8" x14ac:dyDescent="0.25">
      <c r="A37" s="37"/>
      <c r="B37" s="53"/>
      <c r="C37" s="54"/>
      <c r="D37" s="55"/>
      <c r="E37" s="56"/>
      <c r="F37" s="56"/>
      <c r="G37" s="57"/>
      <c r="H37" s="37"/>
    </row>
    <row r="38" spans="1:8" x14ac:dyDescent="0.25">
      <c r="A38" s="37"/>
      <c r="B38" s="53"/>
      <c r="C38" s="54"/>
      <c r="D38" s="55"/>
      <c r="E38" s="56"/>
      <c r="F38" s="56"/>
      <c r="G38" s="57"/>
      <c r="H38" s="37"/>
    </row>
    <row r="39" spans="1:8" x14ac:dyDescent="0.25">
      <c r="A39" s="37"/>
      <c r="B39" s="6"/>
      <c r="C39" s="7"/>
      <c r="D39" s="8"/>
      <c r="E39" s="9"/>
      <c r="F39" s="9"/>
      <c r="G39" s="17"/>
      <c r="H39" s="37"/>
    </row>
    <row r="40" spans="1:8" x14ac:dyDescent="0.25">
      <c r="A40" s="37"/>
      <c r="B40" s="6"/>
      <c r="C40" s="7"/>
      <c r="D40" s="8"/>
      <c r="E40" s="9"/>
      <c r="F40" s="9"/>
      <c r="G40" s="17"/>
      <c r="H40" s="37"/>
    </row>
    <row r="41" spans="1:8" x14ac:dyDescent="0.25">
      <c r="A41" s="37"/>
      <c r="B41" s="6"/>
      <c r="C41" s="7"/>
      <c r="D41" s="8"/>
      <c r="E41" s="9"/>
      <c r="F41" s="9"/>
      <c r="G41" s="17"/>
      <c r="H41" s="37"/>
    </row>
    <row r="42" spans="1:8" x14ac:dyDescent="0.25">
      <c r="A42" s="37"/>
      <c r="B42" s="53"/>
      <c r="C42" s="54"/>
      <c r="D42" s="55"/>
      <c r="E42" s="56"/>
      <c r="F42" s="56"/>
      <c r="G42" s="57"/>
      <c r="H42" s="37"/>
    </row>
    <row r="43" spans="1:8" x14ac:dyDescent="0.25">
      <c r="A43" s="37"/>
      <c r="B43" s="53"/>
      <c r="C43" s="54"/>
      <c r="D43" s="55"/>
      <c r="E43" s="56"/>
      <c r="F43" s="56"/>
      <c r="G43" s="57"/>
      <c r="H43" s="37"/>
    </row>
    <row r="44" spans="1:8" x14ac:dyDescent="0.25">
      <c r="B44" s="53"/>
      <c r="C44" s="54"/>
      <c r="D44" s="55"/>
      <c r="E44" s="56"/>
      <c r="F44" s="56"/>
      <c r="G44" s="57"/>
      <c r="H44" s="37"/>
    </row>
    <row r="45" spans="1:8" x14ac:dyDescent="0.25">
      <c r="B45" s="6"/>
      <c r="C45" s="7"/>
      <c r="D45" s="8"/>
      <c r="E45" s="9"/>
      <c r="F45" s="9"/>
      <c r="G45" s="17"/>
    </row>
    <row r="46" spans="1:8" x14ac:dyDescent="0.25">
      <c r="B46" s="6"/>
      <c r="C46" s="7"/>
      <c r="D46" s="8"/>
      <c r="E46" s="9"/>
      <c r="F46" s="9"/>
      <c r="G46" s="17"/>
    </row>
    <row r="47" spans="1:8" x14ac:dyDescent="0.25">
      <c r="B47" s="6"/>
      <c r="C47" s="7"/>
      <c r="D47" s="8"/>
      <c r="E47" s="9"/>
      <c r="F47" s="9"/>
      <c r="G47" s="17"/>
    </row>
    <row r="48" spans="1:8" x14ac:dyDescent="0.25">
      <c r="B48" s="53"/>
      <c r="C48" s="54"/>
      <c r="D48" s="55"/>
      <c r="E48" s="56"/>
      <c r="F48" s="56"/>
      <c r="G48" s="57"/>
    </row>
    <row r="49" spans="2:7" x14ac:dyDescent="0.25">
      <c r="B49" s="53"/>
      <c r="C49" s="54"/>
      <c r="D49" s="55"/>
      <c r="E49" s="56"/>
      <c r="F49" s="56"/>
      <c r="G49" s="57"/>
    </row>
    <row r="50" spans="2:7" x14ac:dyDescent="0.25">
      <c r="B50" s="53"/>
      <c r="C50" s="54"/>
      <c r="D50" s="55"/>
      <c r="E50" s="56"/>
      <c r="F50" s="56"/>
      <c r="G50" s="57"/>
    </row>
    <row r="51" spans="2:7" x14ac:dyDescent="0.25">
      <c r="B51" s="6"/>
      <c r="C51" s="7"/>
      <c r="D51" s="8"/>
      <c r="E51" s="9"/>
      <c r="F51" s="9"/>
      <c r="G51" s="17"/>
    </row>
    <row r="52" spans="2:7" x14ac:dyDescent="0.25">
      <c r="B52" s="6"/>
      <c r="C52" s="7"/>
      <c r="D52" s="8"/>
      <c r="E52" s="9"/>
      <c r="F52" s="9"/>
      <c r="G52" s="17"/>
    </row>
    <row r="53" spans="2:7" ht="16.5" thickBot="1" x14ac:dyDescent="0.3">
      <c r="B53" s="10"/>
      <c r="C53" s="11"/>
      <c r="D53" s="12"/>
      <c r="E53" s="13"/>
      <c r="F53" s="13"/>
      <c r="G53" s="18"/>
    </row>
    <row r="54" spans="2:7" x14ac:dyDescent="0.25">
      <c r="B54" s="1"/>
      <c r="C54" s="1"/>
      <c r="D54" s="1"/>
      <c r="E54" s="1"/>
      <c r="F54" s="1"/>
    </row>
    <row r="55" spans="2:7" x14ac:dyDescent="0.25">
      <c r="B55" s="1"/>
      <c r="C55" s="1"/>
      <c r="D55" s="1"/>
      <c r="E55" s="1"/>
      <c r="F55" s="1"/>
    </row>
    <row r="56" spans="2:7" x14ac:dyDescent="0.25">
      <c r="B56" s="1"/>
      <c r="C56" s="1"/>
      <c r="D56" s="1"/>
      <c r="E56" s="1"/>
      <c r="F56" s="1"/>
    </row>
    <row r="57" spans="2:7" x14ac:dyDescent="0.25">
      <c r="B57" s="1"/>
      <c r="C57" s="1"/>
      <c r="D57" s="1"/>
      <c r="E57" s="1"/>
      <c r="F57" s="1"/>
    </row>
    <row r="58" spans="2:7" x14ac:dyDescent="0.25">
      <c r="B58" s="1"/>
      <c r="C58" s="1"/>
      <c r="D58" s="1"/>
      <c r="E58" s="1"/>
      <c r="F58" s="1"/>
    </row>
    <row r="59" spans="2:7" x14ac:dyDescent="0.25">
      <c r="B59" s="1"/>
      <c r="C59" s="1"/>
      <c r="D59" s="1"/>
      <c r="E59" s="1"/>
      <c r="F59" s="1"/>
    </row>
    <row r="60" spans="2:7" x14ac:dyDescent="0.25">
      <c r="B60" s="1"/>
      <c r="C60" s="1"/>
      <c r="D60" s="1"/>
      <c r="E60" s="1"/>
      <c r="F60" s="1"/>
    </row>
    <row r="61" spans="2:7" x14ac:dyDescent="0.25">
      <c r="B61" s="1"/>
      <c r="C61" s="1"/>
      <c r="D61" s="1"/>
      <c r="E61" s="1"/>
      <c r="F61" s="1"/>
    </row>
    <row r="62" spans="2:7" x14ac:dyDescent="0.25">
      <c r="B62" s="1"/>
      <c r="C62" s="1"/>
      <c r="D62" s="1"/>
      <c r="E62" s="1"/>
      <c r="F62" s="1"/>
    </row>
    <row r="63" spans="2:7" x14ac:dyDescent="0.25">
      <c r="B63" s="1"/>
      <c r="C63" s="1"/>
      <c r="D63" s="1"/>
      <c r="E63" s="1"/>
      <c r="F63" s="1"/>
    </row>
    <row r="64" spans="2:7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  <row r="1280" spans="2:6" x14ac:dyDescent="0.25">
      <c r="B1280" s="1"/>
      <c r="C1280" s="1"/>
      <c r="D1280" s="1"/>
      <c r="E1280" s="1"/>
      <c r="F1280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11" defaultRowHeight="15.75" x14ac:dyDescent="0.25"/>
  <cols>
    <col min="1" max="1" width="3.375" customWidth="1"/>
    <col min="2" max="2" width="14" customWidth="1"/>
    <col min="4" max="4" width="11" style="14"/>
    <col min="5" max="5" width="11.375" customWidth="1"/>
    <col min="6" max="6" width="11.375" style="14" customWidth="1"/>
    <col min="7" max="7" width="11" style="14"/>
    <col min="10" max="10" width="11" style="14"/>
    <col min="11" max="11" width="11.5" style="14" customWidth="1"/>
    <col min="12" max="12" width="11" style="14"/>
    <col min="13" max="13" width="12" style="14" customWidth="1"/>
    <col min="14" max="15" width="11" style="14"/>
    <col min="18" max="18" width="11" style="14"/>
    <col min="19" max="19" width="11.625" style="14" customWidth="1"/>
    <col min="20" max="20" width="11" style="14"/>
    <col min="21" max="21" width="12.125" style="14" customWidth="1"/>
    <col min="22" max="23" width="11" style="14"/>
    <col min="25" max="26" width="11" style="14"/>
    <col min="27" max="27" width="11.125" style="14" customWidth="1"/>
    <col min="28" max="28" width="11" style="14"/>
    <col min="29" max="29" width="12" style="14" customWidth="1"/>
    <col min="31" max="31" width="11" style="14"/>
    <col min="33" max="34" width="11" style="14"/>
    <col min="35" max="35" width="11.375" style="14" customWidth="1"/>
    <col min="36" max="36" width="11" style="14"/>
    <col min="37" max="37" width="12.125" style="14" customWidth="1"/>
    <col min="38" max="38" width="11" style="14"/>
    <col min="41" max="42" width="11" style="14"/>
    <col min="43" max="43" width="11.375" style="14" customWidth="1"/>
    <col min="44" max="44" width="11" style="14"/>
    <col min="45" max="45" width="11.625" style="14" customWidth="1"/>
    <col min="46" max="46" width="11" style="14"/>
    <col min="48" max="48" width="11.125" customWidth="1"/>
    <col min="50" max="50" width="11" style="14"/>
    <col min="53" max="53" width="11" style="14"/>
    <col min="56" max="56" width="11" style="14"/>
  </cols>
  <sheetData>
    <row r="1" spans="2:60" ht="16.5" thickBot="1" x14ac:dyDescent="0.3">
      <c r="B1">
        <v>1</v>
      </c>
      <c r="C1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14">
        <v>20</v>
      </c>
      <c r="V1" s="14">
        <v>21</v>
      </c>
      <c r="W1" s="14">
        <v>22</v>
      </c>
      <c r="X1" s="14">
        <v>23</v>
      </c>
      <c r="Y1" s="14">
        <v>24</v>
      </c>
      <c r="Z1" s="14">
        <v>25</v>
      </c>
      <c r="AA1" s="14">
        <v>26</v>
      </c>
      <c r="AB1" s="14">
        <v>27</v>
      </c>
      <c r="AC1" s="14">
        <v>28</v>
      </c>
      <c r="AD1" s="14">
        <v>29</v>
      </c>
      <c r="AE1" s="14">
        <v>30</v>
      </c>
      <c r="AF1" s="14">
        <v>31</v>
      </c>
      <c r="AG1" s="14">
        <v>32</v>
      </c>
      <c r="AH1" s="14">
        <v>33</v>
      </c>
      <c r="AI1" s="14">
        <v>34</v>
      </c>
      <c r="AJ1" s="14">
        <v>35</v>
      </c>
      <c r="AK1" s="14">
        <v>36</v>
      </c>
      <c r="AL1" s="14">
        <v>37</v>
      </c>
      <c r="AM1" s="14">
        <v>38</v>
      </c>
      <c r="AN1" s="14">
        <v>39</v>
      </c>
      <c r="AO1" s="14">
        <v>40</v>
      </c>
      <c r="AP1" s="14">
        <v>41</v>
      </c>
      <c r="AQ1" s="14">
        <v>42</v>
      </c>
      <c r="AR1" s="14">
        <v>43</v>
      </c>
      <c r="AS1" s="14">
        <v>44</v>
      </c>
      <c r="AT1" s="14">
        <v>45</v>
      </c>
      <c r="AU1" s="14">
        <v>46</v>
      </c>
      <c r="AV1" s="14">
        <v>47</v>
      </c>
      <c r="AW1" s="14">
        <v>48</v>
      </c>
      <c r="AX1" s="14">
        <v>49</v>
      </c>
      <c r="AY1" s="14">
        <v>50</v>
      </c>
      <c r="AZ1" s="14">
        <v>51</v>
      </c>
      <c r="BA1" s="14">
        <v>52</v>
      </c>
      <c r="BB1" s="14">
        <v>53</v>
      </c>
      <c r="BC1" s="14">
        <v>54</v>
      </c>
      <c r="BD1" s="14">
        <v>55</v>
      </c>
      <c r="BE1" s="14">
        <v>56</v>
      </c>
      <c r="BF1" s="14">
        <v>57</v>
      </c>
      <c r="BG1" s="14">
        <v>58</v>
      </c>
      <c r="BH1" s="14">
        <v>59</v>
      </c>
    </row>
    <row r="2" spans="2:60" ht="16.5" thickBot="1" x14ac:dyDescent="0.3">
      <c r="B2" s="235" t="s">
        <v>16</v>
      </c>
      <c r="C2" s="237" t="s">
        <v>32</v>
      </c>
      <c r="D2" s="238"/>
      <c r="E2" s="238"/>
      <c r="F2" s="238"/>
      <c r="G2" s="238"/>
      <c r="H2" s="237" t="s">
        <v>31</v>
      </c>
      <c r="I2" s="238"/>
      <c r="J2" s="238"/>
      <c r="K2" s="238"/>
      <c r="L2" s="238"/>
      <c r="M2" s="238"/>
      <c r="N2" s="238"/>
      <c r="O2" s="238"/>
      <c r="P2" s="237" t="s">
        <v>34</v>
      </c>
      <c r="Q2" s="238"/>
      <c r="R2" s="238"/>
      <c r="S2" s="238"/>
      <c r="T2" s="238"/>
      <c r="U2" s="238"/>
      <c r="V2" s="238"/>
      <c r="W2" s="238"/>
      <c r="X2" s="237" t="s">
        <v>35</v>
      </c>
      <c r="Y2" s="238"/>
      <c r="Z2" s="238"/>
      <c r="AA2" s="238"/>
      <c r="AB2" s="238"/>
      <c r="AC2" s="238"/>
      <c r="AD2" s="238"/>
      <c r="AE2" s="238"/>
      <c r="AF2" s="237" t="s">
        <v>36</v>
      </c>
      <c r="AG2" s="238"/>
      <c r="AH2" s="238"/>
      <c r="AI2" s="238"/>
      <c r="AJ2" s="238"/>
      <c r="AK2" s="238"/>
      <c r="AL2" s="238"/>
      <c r="AM2" s="239"/>
      <c r="AN2" s="237" t="s">
        <v>37</v>
      </c>
      <c r="AO2" s="238"/>
      <c r="AP2" s="238"/>
      <c r="AQ2" s="238"/>
      <c r="AR2" s="238"/>
      <c r="AS2" s="238"/>
      <c r="AT2" s="238"/>
      <c r="AU2" s="238"/>
      <c r="AV2" s="237" t="s">
        <v>18</v>
      </c>
      <c r="AW2" s="238"/>
      <c r="AX2" s="238"/>
      <c r="AY2" s="238"/>
      <c r="AZ2" s="227" t="s">
        <v>38</v>
      </c>
      <c r="BA2" s="228"/>
      <c r="BB2" s="228"/>
      <c r="BC2" s="229"/>
      <c r="BD2" s="230" t="s">
        <v>19</v>
      </c>
      <c r="BE2" s="231"/>
      <c r="BF2" s="231"/>
      <c r="BG2" s="231"/>
      <c r="BH2" s="232"/>
    </row>
    <row r="3" spans="2:60" ht="31.5" x14ac:dyDescent="0.25">
      <c r="B3" s="236"/>
      <c r="C3" s="58" t="s">
        <v>2</v>
      </c>
      <c r="D3" s="105" t="s">
        <v>3</v>
      </c>
      <c r="E3" s="96" t="s">
        <v>15</v>
      </c>
      <c r="F3" s="96" t="s">
        <v>41</v>
      </c>
      <c r="G3" s="110" t="s">
        <v>20</v>
      </c>
      <c r="H3" s="64" t="s">
        <v>2</v>
      </c>
      <c r="I3" s="102" t="s">
        <v>3</v>
      </c>
      <c r="J3" s="97" t="s">
        <v>15</v>
      </c>
      <c r="K3" s="97" t="s">
        <v>41</v>
      </c>
      <c r="L3" s="97" t="s">
        <v>20</v>
      </c>
      <c r="M3" s="97" t="s">
        <v>42</v>
      </c>
      <c r="N3" s="97" t="s">
        <v>43</v>
      </c>
      <c r="O3" s="119" t="s">
        <v>40</v>
      </c>
      <c r="P3" s="65" t="s">
        <v>2</v>
      </c>
      <c r="Q3" s="122" t="s">
        <v>3</v>
      </c>
      <c r="R3" s="101" t="s">
        <v>15</v>
      </c>
      <c r="S3" s="116" t="s">
        <v>41</v>
      </c>
      <c r="T3" s="116" t="s">
        <v>20</v>
      </c>
      <c r="U3" s="116" t="s">
        <v>42</v>
      </c>
      <c r="V3" s="116" t="s">
        <v>43</v>
      </c>
      <c r="W3" s="130" t="s">
        <v>40</v>
      </c>
      <c r="X3" s="66" t="s">
        <v>2</v>
      </c>
      <c r="Y3" s="127" t="s">
        <v>3</v>
      </c>
      <c r="Z3" s="100" t="s">
        <v>15</v>
      </c>
      <c r="AA3" s="100" t="s">
        <v>41</v>
      </c>
      <c r="AB3" s="100" t="s">
        <v>20</v>
      </c>
      <c r="AC3" s="100" t="s">
        <v>42</v>
      </c>
      <c r="AD3" s="100" t="s">
        <v>43</v>
      </c>
      <c r="AE3" s="141" t="s">
        <v>40</v>
      </c>
      <c r="AF3" s="67" t="s">
        <v>2</v>
      </c>
      <c r="AG3" s="144" t="s">
        <v>3</v>
      </c>
      <c r="AH3" s="99" t="s">
        <v>15</v>
      </c>
      <c r="AI3" s="135" t="s">
        <v>41</v>
      </c>
      <c r="AJ3" s="135" t="s">
        <v>20</v>
      </c>
      <c r="AK3" s="135" t="s">
        <v>42</v>
      </c>
      <c r="AL3" s="135" t="s">
        <v>43</v>
      </c>
      <c r="AM3" s="156" t="s">
        <v>40</v>
      </c>
      <c r="AN3" s="149" t="s">
        <v>2</v>
      </c>
      <c r="AO3" s="149" t="s">
        <v>3</v>
      </c>
      <c r="AP3" s="98" t="s">
        <v>15</v>
      </c>
      <c r="AQ3" s="138" t="s">
        <v>41</v>
      </c>
      <c r="AR3" s="138" t="s">
        <v>20</v>
      </c>
      <c r="AS3" s="138" t="s">
        <v>42</v>
      </c>
      <c r="AT3" s="138" t="s">
        <v>43</v>
      </c>
      <c r="AU3" s="157" t="s">
        <v>40</v>
      </c>
      <c r="AV3" s="27" t="s">
        <v>17</v>
      </c>
      <c r="AW3" s="59" t="s">
        <v>3</v>
      </c>
      <c r="AX3" s="59" t="s">
        <v>14</v>
      </c>
      <c r="AY3" s="28" t="s">
        <v>2</v>
      </c>
      <c r="AZ3" s="167" t="s">
        <v>46</v>
      </c>
      <c r="BA3" s="167" t="s">
        <v>3</v>
      </c>
      <c r="BB3" s="167" t="s">
        <v>14</v>
      </c>
      <c r="BC3" s="168" t="s">
        <v>2</v>
      </c>
      <c r="BD3" s="169" t="s">
        <v>3</v>
      </c>
      <c r="BE3" s="170" t="s">
        <v>14</v>
      </c>
      <c r="BF3" s="170" t="s">
        <v>2</v>
      </c>
      <c r="BG3" s="174" t="s">
        <v>20</v>
      </c>
      <c r="BH3" s="171" t="s">
        <v>40</v>
      </c>
    </row>
    <row r="4" spans="2:60" x14ac:dyDescent="0.25">
      <c r="B4" s="32" t="s">
        <v>29</v>
      </c>
      <c r="C4" s="108">
        <f t="shared" ref="C4:C19" si="0">IF(ISNA(VLOOKUP($B4,Round1Results,2,FALSE)),0,VLOOKUP($B4,Round1Results,2,FALSE))</f>
        <v>0</v>
      </c>
      <c r="D4" s="106">
        <f t="shared" ref="D4:D19" si="1">IF(ISNA(VLOOKUP($B4,Round1Results,5,FALSE)),0,VLOOKUP($B4,Round1Results,5,FALSE))</f>
        <v>0</v>
      </c>
      <c r="E4" s="60">
        <f t="shared" ref="E4:E19" si="2">IF(ISNA(VLOOKUP($B4,Round1Results,4,FALSE)),0,VLOOKUP($B4,Round1Results,4,FALSE))</f>
        <v>0</v>
      </c>
      <c r="F4" s="60">
        <f t="shared" ref="F4:F19" si="3">SUM(D4:E4)</f>
        <v>0</v>
      </c>
      <c r="G4" s="111">
        <f>IF(C4&gt;0,RANK(F4,F$4:F$19),0)</f>
        <v>0</v>
      </c>
      <c r="H4" s="112">
        <f t="shared" ref="H4:H19" si="4">IF(ISNA(VLOOKUP($B4,Round2Results,2,FALSE)),0,VLOOKUP($B4,Round2Results,2,FALSE))</f>
        <v>0</v>
      </c>
      <c r="I4" s="103">
        <f t="shared" ref="I4:I19" si="5">IF(ISNA(VLOOKUP($B4,Round2Results,5,FALSE)),0,VLOOKUP($B4,Round2Results,5,FALSE))</f>
        <v>0</v>
      </c>
      <c r="J4" s="72">
        <f t="shared" ref="J4:J19" si="6">IF(ISNA(VLOOKUP($B4,Round2Results,4,FALSE)),0,VLOOKUP($B4,Round2Results,4,FALSE))</f>
        <v>0</v>
      </c>
      <c r="K4" s="72">
        <f t="shared" ref="K4:K19" si="7">SUM(I4:J4)</f>
        <v>0</v>
      </c>
      <c r="L4" s="72" t="str">
        <f>IF(H4&gt;0,RANK(K4,K$4:K$19),"-")</f>
        <v>-</v>
      </c>
      <c r="M4" s="72">
        <f>F4+K4</f>
        <v>0</v>
      </c>
      <c r="N4" s="72">
        <f>RANK(M4,M$4:M$19)</f>
        <v>11</v>
      </c>
      <c r="O4" s="120">
        <f>IF(G4=0,0,G4-N4)</f>
        <v>0</v>
      </c>
      <c r="P4" s="125">
        <f t="shared" ref="P4:P19" si="8">IF(ISNA(VLOOKUP($B4,Round3Results,2,FALSE)),0,VLOOKUP($B4,Round3Results,2,FALSE))</f>
        <v>0</v>
      </c>
      <c r="Q4" s="123">
        <f t="shared" ref="Q4:Q19" si="9">IF(ISNA(VLOOKUP($B4,Round3Results,5,FALSE)),0,VLOOKUP($B4,Round3Results,5,FALSE))</f>
        <v>0</v>
      </c>
      <c r="R4" s="74">
        <f t="shared" ref="R4:R19" si="10">IF(ISNA(VLOOKUP($B4,Round3Results,4,FALSE)),0,VLOOKUP($B4,Round3Results,4,FALSE))</f>
        <v>0</v>
      </c>
      <c r="S4" s="117">
        <f t="shared" ref="S4:S19" si="11">SUM(Q4:R4)</f>
        <v>0</v>
      </c>
      <c r="T4" s="117" t="str">
        <f>IF(P4&gt;0,RANK(S4,S$4:S$19),"-")</f>
        <v>-</v>
      </c>
      <c r="U4" s="117">
        <f>M4+S4</f>
        <v>0</v>
      </c>
      <c r="V4" s="117">
        <f>RANK(U4,U$4:U$19)</f>
        <v>11</v>
      </c>
      <c r="W4" s="131">
        <f>IF(N4=0,0,N4-V4)</f>
        <v>0</v>
      </c>
      <c r="X4" s="133">
        <f t="shared" ref="X4:X19" si="12">IF(ISNA(VLOOKUP($B4,Round4Results,2,FALSE)),0,VLOOKUP($B4,Round4Results,2,FALSE))</f>
        <v>0</v>
      </c>
      <c r="Y4" s="128">
        <f t="shared" ref="Y4:Y19" si="13">IF(ISNA(VLOOKUP($B4,Round4Results,5,FALSE)),0,VLOOKUP($B4,Round4Results,5,FALSE))</f>
        <v>0</v>
      </c>
      <c r="Z4" s="76">
        <f t="shared" ref="Z4:Z19" si="14">IF(ISNA(VLOOKUP($B4,Round4Results,4,FALSE)),0,VLOOKUP($B4,Round4Results,4,FALSE))</f>
        <v>0</v>
      </c>
      <c r="AA4" s="128">
        <f t="shared" ref="AA4:AA19" si="15">SUM(Y4:Z4)</f>
        <v>0</v>
      </c>
      <c r="AB4" s="128" t="str">
        <f>IF(X4&gt;0,RANK(AA4,AA$4:AA$19),"-")</f>
        <v>-</v>
      </c>
      <c r="AC4" s="128">
        <f>U4+AA4</f>
        <v>0</v>
      </c>
      <c r="AD4" s="128">
        <f>RANK(AC4,AC$4:AC$19)</f>
        <v>11</v>
      </c>
      <c r="AE4" s="142">
        <f>IF(V4=0,0,V4-AD4)</f>
        <v>0</v>
      </c>
      <c r="AF4" s="147">
        <f t="shared" ref="AF4:AF19" si="16">IF(ISNA(VLOOKUP($B4,Round5Results,2,FALSE)),0,VLOOKUP($B4,Round5Results,2,FALSE))</f>
        <v>0</v>
      </c>
      <c r="AG4" s="145">
        <f t="shared" ref="AG4:AG19" si="17">IF(ISNA(VLOOKUP($B4,Round5Results,5,FALSE)),0,VLOOKUP($B4,Round5Results,5,FALSE))</f>
        <v>0</v>
      </c>
      <c r="AH4" s="78">
        <f t="shared" ref="AH4:AH19" si="18">IF(ISNA(VLOOKUP($B4,Round5Results,4,FALSE)),0,VLOOKUP($B4,Round5Results,4,FALSE))</f>
        <v>0</v>
      </c>
      <c r="AI4" s="136">
        <f t="shared" ref="AI4:AI19" si="19">SUM(AG4:AH4)</f>
        <v>0</v>
      </c>
      <c r="AJ4" s="136" t="str">
        <f>IF(AF4&gt;0,RANK(AI4,AI$4:AI$19),"-")</f>
        <v>-</v>
      </c>
      <c r="AK4" s="136">
        <f>AC4+AI4</f>
        <v>0</v>
      </c>
      <c r="AL4" s="136">
        <f>RANK(AK4,AK$4:AK$19)</f>
        <v>11</v>
      </c>
      <c r="AM4" s="154">
        <f>IF(AD4=0,0,AD4-AL4)</f>
        <v>0</v>
      </c>
      <c r="AN4" s="152">
        <f t="shared" ref="AN4:AN19" si="20">IF(ISNA(VLOOKUP($B4,Round6Results,2,FALSE)),0,VLOOKUP($B4,Round6Results,2,FALSE))</f>
        <v>0</v>
      </c>
      <c r="AO4" s="150">
        <f t="shared" ref="AO4:AO19" si="21">IF(ISNA(VLOOKUP($B4,Round6Results,5,FALSE)),0,VLOOKUP($B4,Round6Results,5,FALSE))</f>
        <v>0</v>
      </c>
      <c r="AP4" s="80">
        <f t="shared" ref="AP4:AP19" si="22">IF(ISNA(VLOOKUP($B4,Round6Results,4,FALSE)),0,VLOOKUP($B4,Round6Results,4,FALSE))</f>
        <v>0</v>
      </c>
      <c r="AQ4" s="139">
        <f t="shared" ref="AQ4:AQ19" si="23">SUM(AO4:AP4)</f>
        <v>0</v>
      </c>
      <c r="AR4" s="139" t="str">
        <f>IF(AN4&gt;0,RANK(AQ4,AQ$4:AQ$19),"-")</f>
        <v>-</v>
      </c>
      <c r="AS4" s="139">
        <f>AK4+AQ4</f>
        <v>0</v>
      </c>
      <c r="AT4" s="139">
        <f>RANK(AS4,AS$4:AS$19)</f>
        <v>11</v>
      </c>
      <c r="AU4" s="158">
        <f>IF(AL4=0,0,AL4-AT4)</f>
        <v>0</v>
      </c>
      <c r="AV4" s="29">
        <f t="shared" ref="AV4:AV19" si="24">COUNTIF(C4,"&gt;0")+COUNTIF(H4,"&gt;0")+COUNTIF(P4,"&gt;0")+COUNTIF(X4,"&gt;0")+COUNTIF(AF4,"&gt;0")+COUNTIF(AN4,"&gt;0")</f>
        <v>0</v>
      </c>
      <c r="AW4" s="61">
        <f t="shared" ref="AW4:AW19" si="25">D4+I4+Q4+Y4+AG4+AO4</f>
        <v>0</v>
      </c>
      <c r="AX4" s="61">
        <f t="shared" ref="AX4:AX19" si="26">E4+J4+R4+Z4+AH4+AP4</f>
        <v>0</v>
      </c>
      <c r="AY4" s="30">
        <f t="shared" ref="AY4:AY19" si="27">C4+H4+P4+X4+AF4+AN4</f>
        <v>0</v>
      </c>
      <c r="AZ4" s="82"/>
      <c r="BA4" s="82">
        <v>0</v>
      </c>
      <c r="BB4" s="82">
        <v>0</v>
      </c>
      <c r="BC4" s="68">
        <v>0</v>
      </c>
      <c r="BD4" s="31">
        <f t="shared" ref="BD4:BD19" si="28">D4+I4+Q4+Y4+AG4+AO4+-BA4</f>
        <v>0</v>
      </c>
      <c r="BE4" s="62">
        <f t="shared" ref="BE4:BE19" si="29">E4+J4+R4+Z4+AH4+AP4-BB4</f>
        <v>0</v>
      </c>
      <c r="BF4" s="62">
        <f t="shared" ref="BF4:BF19" si="30">C4+H4+P4+X4+AF4+AN4-BC4</f>
        <v>0</v>
      </c>
      <c r="BG4" s="175">
        <f>RANK(BD4,$BD$4:$BD$19)</f>
        <v>11</v>
      </c>
      <c r="BH4" s="172">
        <f>IF(AT4=0,0,AT4-BG4)</f>
        <v>0</v>
      </c>
    </row>
    <row r="5" spans="2:60" s="14" customFormat="1" x14ac:dyDescent="0.25">
      <c r="B5" s="32" t="s">
        <v>47</v>
      </c>
      <c r="C5" s="108">
        <f t="shared" si="0"/>
        <v>173.68</v>
      </c>
      <c r="D5" s="106">
        <f t="shared" si="1"/>
        <v>1</v>
      </c>
      <c r="E5" s="60">
        <f t="shared" si="2"/>
        <v>0</v>
      </c>
      <c r="F5" s="60">
        <f t="shared" ref="F5" si="31">SUM(D5:E5)</f>
        <v>1</v>
      </c>
      <c r="G5" s="111">
        <f t="shared" ref="G5" si="32">IF(C5&gt;0,RANK(F5,F$4:F$19),0)</f>
        <v>8</v>
      </c>
      <c r="H5" s="112">
        <f t="shared" si="4"/>
        <v>193.27</v>
      </c>
      <c r="I5" s="103">
        <f t="shared" si="5"/>
        <v>5</v>
      </c>
      <c r="J5" s="72">
        <f t="shared" si="6"/>
        <v>0</v>
      </c>
      <c r="K5" s="72">
        <f t="shared" ref="K5" si="33">SUM(I5:J5)</f>
        <v>5</v>
      </c>
      <c r="L5" s="72">
        <f t="shared" ref="L5" si="34">IF(H5&gt;0,RANK(K5,K$4:K$19),"-")</f>
        <v>4</v>
      </c>
      <c r="M5" s="72">
        <f>F5+K5</f>
        <v>6</v>
      </c>
      <c r="N5" s="72">
        <f t="shared" ref="N5" si="35">RANK(M5,M$4:M$19)</f>
        <v>4</v>
      </c>
      <c r="O5" s="120">
        <f>IF(G5=0,0,G5-N5)</f>
        <v>4</v>
      </c>
      <c r="P5" s="125">
        <f t="shared" si="8"/>
        <v>0</v>
      </c>
      <c r="Q5" s="123">
        <f t="shared" si="9"/>
        <v>0</v>
      </c>
      <c r="R5" s="74">
        <f t="shared" si="10"/>
        <v>0</v>
      </c>
      <c r="S5" s="117">
        <f t="shared" ref="S5" si="36">SUM(Q5:R5)</f>
        <v>0</v>
      </c>
      <c r="T5" s="117" t="str">
        <f t="shared" ref="T5" si="37">IF(P5&gt;0,RANK(S5,S$4:S$19),"-")</f>
        <v>-</v>
      </c>
      <c r="U5" s="117">
        <f>M5+S5</f>
        <v>6</v>
      </c>
      <c r="V5" s="117">
        <f t="shared" ref="V5" si="38">RANK(U5,U$4:U$19)</f>
        <v>4</v>
      </c>
      <c r="W5" s="131">
        <f>IF(N5=0,0,N5-V5)</f>
        <v>0</v>
      </c>
      <c r="X5" s="133">
        <f t="shared" si="12"/>
        <v>0</v>
      </c>
      <c r="Y5" s="128">
        <f t="shared" si="13"/>
        <v>0</v>
      </c>
      <c r="Z5" s="76">
        <f t="shared" si="14"/>
        <v>0</v>
      </c>
      <c r="AA5" s="128">
        <f t="shared" ref="AA5" si="39">SUM(Y5:Z5)</f>
        <v>0</v>
      </c>
      <c r="AB5" s="128" t="str">
        <f t="shared" ref="AB5" si="40">IF(X5&gt;0,RANK(AA5,AA$4:AA$19),"-")</f>
        <v>-</v>
      </c>
      <c r="AC5" s="128">
        <f>U5+AA5</f>
        <v>6</v>
      </c>
      <c r="AD5" s="128">
        <f t="shared" ref="AD5" si="41">RANK(AC5,AC$4:AC$19)</f>
        <v>4</v>
      </c>
      <c r="AE5" s="142">
        <f>IF(V5=0,0,V5-AD5)</f>
        <v>0</v>
      </c>
      <c r="AF5" s="147">
        <f t="shared" si="16"/>
        <v>0</v>
      </c>
      <c r="AG5" s="145">
        <f t="shared" si="17"/>
        <v>0</v>
      </c>
      <c r="AH5" s="78">
        <f t="shared" si="18"/>
        <v>0</v>
      </c>
      <c r="AI5" s="136">
        <f t="shared" ref="AI5" si="42">SUM(AG5:AH5)</f>
        <v>0</v>
      </c>
      <c r="AJ5" s="136" t="str">
        <f t="shared" ref="AJ5" si="43">IF(AF5&gt;0,RANK(AI5,AI$4:AI$19),"-")</f>
        <v>-</v>
      </c>
      <c r="AK5" s="136">
        <f>AC5+AI5</f>
        <v>6</v>
      </c>
      <c r="AL5" s="136">
        <f t="shared" ref="AL5" si="44">RANK(AK5,AK$4:AK$19)</f>
        <v>4</v>
      </c>
      <c r="AM5" s="154">
        <f>IF(AD5=0,0,AD5-AL5)</f>
        <v>0</v>
      </c>
      <c r="AN5" s="152">
        <f t="shared" si="20"/>
        <v>0</v>
      </c>
      <c r="AO5" s="150">
        <f t="shared" si="21"/>
        <v>0</v>
      </c>
      <c r="AP5" s="80">
        <f t="shared" si="22"/>
        <v>0</v>
      </c>
      <c r="AQ5" s="139">
        <f t="shared" ref="AQ5" si="45">SUM(AO5:AP5)</f>
        <v>0</v>
      </c>
      <c r="AR5" s="139" t="str">
        <f t="shared" ref="AR5" si="46">IF(AN5&gt;0,RANK(AQ5,AQ$4:AQ$19),"-")</f>
        <v>-</v>
      </c>
      <c r="AS5" s="139">
        <f>AK5+AQ5</f>
        <v>6</v>
      </c>
      <c r="AT5" s="139">
        <f t="shared" ref="AT5" si="47">RANK(AS5,AS$4:AS$19)</f>
        <v>4</v>
      </c>
      <c r="AU5" s="158">
        <f>IF(AL5=0,0,AL5-AT5)</f>
        <v>0</v>
      </c>
      <c r="AV5" s="29">
        <f t="shared" ref="AV5" si="48">COUNTIF(C5,"&gt;0")+COUNTIF(H5,"&gt;0")+COUNTIF(P5,"&gt;0")+COUNTIF(X5,"&gt;0")+COUNTIF(AF5,"&gt;0")+COUNTIF(AN5,"&gt;0")</f>
        <v>2</v>
      </c>
      <c r="AW5" s="61">
        <f t="shared" ref="AW5" si="49">D5+I5+Q5+Y5+AG5+AO5</f>
        <v>6</v>
      </c>
      <c r="AX5" s="61">
        <f t="shared" ref="AX5" si="50">E5+J5+R5+Z5+AH5+AP5</f>
        <v>0</v>
      </c>
      <c r="AY5" s="30">
        <f t="shared" ref="AY5" si="51">C5+H5+P5+X5+AF5+AN5</f>
        <v>366.95000000000005</v>
      </c>
      <c r="AZ5" s="82"/>
      <c r="BA5" s="82">
        <v>0</v>
      </c>
      <c r="BB5" s="82">
        <v>0</v>
      </c>
      <c r="BC5" s="68">
        <v>0</v>
      </c>
      <c r="BD5" s="31">
        <f t="shared" ref="BD5" si="52">D5+I5+Q5+Y5+AG5+AO5+-BA5</f>
        <v>6</v>
      </c>
      <c r="BE5" s="62">
        <f t="shared" ref="BE5" si="53">E5+J5+R5+Z5+AH5+AP5-BB5</f>
        <v>0</v>
      </c>
      <c r="BF5" s="62">
        <f t="shared" ref="BF5" si="54">C5+H5+P5+X5+AF5+AN5-BC5</f>
        <v>366.95000000000005</v>
      </c>
      <c r="BG5" s="175">
        <f t="shared" ref="BG5" si="55">RANK(BD5,$BD$4:$BD$19)</f>
        <v>4</v>
      </c>
      <c r="BH5" s="172">
        <f>IF(AT5=0,0,AT5-BG5)</f>
        <v>0</v>
      </c>
    </row>
    <row r="6" spans="2:60" s="14" customFormat="1" x14ac:dyDescent="0.25">
      <c r="B6" s="32" t="s">
        <v>56</v>
      </c>
      <c r="C6" s="108">
        <f t="shared" si="0"/>
        <v>0</v>
      </c>
      <c r="D6" s="106">
        <f t="shared" si="1"/>
        <v>0</v>
      </c>
      <c r="E6" s="60">
        <f t="shared" si="2"/>
        <v>0</v>
      </c>
      <c r="F6" s="60">
        <f t="shared" ref="F6" si="56">SUM(D6:E6)</f>
        <v>0</v>
      </c>
      <c r="G6" s="111">
        <f t="shared" ref="G6" si="57">IF(C6&gt;0,RANK(F6,F$4:F$19),0)</f>
        <v>0</v>
      </c>
      <c r="H6" s="112">
        <f t="shared" si="4"/>
        <v>179.68</v>
      </c>
      <c r="I6" s="103">
        <f t="shared" si="5"/>
        <v>4</v>
      </c>
      <c r="J6" s="72">
        <f t="shared" si="6"/>
        <v>0</v>
      </c>
      <c r="K6" s="72">
        <f t="shared" ref="K6" si="58">SUM(I6:J6)</f>
        <v>4</v>
      </c>
      <c r="L6" s="72">
        <f t="shared" ref="L6" si="59">IF(H6&gt;0,RANK(K6,K$4:K$19),"-")</f>
        <v>5</v>
      </c>
      <c r="M6" s="72">
        <f>F6+K6</f>
        <v>4</v>
      </c>
      <c r="N6" s="72">
        <f t="shared" ref="N6" si="60">RANK(M6,M$4:M$19)</f>
        <v>7</v>
      </c>
      <c r="O6" s="120">
        <f>IF(G6=0,0,G6-N6)</f>
        <v>0</v>
      </c>
      <c r="P6" s="125">
        <f t="shared" si="8"/>
        <v>0</v>
      </c>
      <c r="Q6" s="123">
        <f t="shared" si="9"/>
        <v>0</v>
      </c>
      <c r="R6" s="74">
        <f t="shared" si="10"/>
        <v>0</v>
      </c>
      <c r="S6" s="117">
        <f t="shared" ref="S6" si="61">SUM(Q6:R6)</f>
        <v>0</v>
      </c>
      <c r="T6" s="117" t="str">
        <f t="shared" ref="T6" si="62">IF(P6&gt;0,RANK(S6,S$4:S$19),"-")</f>
        <v>-</v>
      </c>
      <c r="U6" s="117">
        <f>M6+S6</f>
        <v>4</v>
      </c>
      <c r="V6" s="117">
        <f t="shared" ref="V6" si="63">RANK(U6,U$4:U$19)</f>
        <v>7</v>
      </c>
      <c r="W6" s="131">
        <f>IF(N6=0,0,N6-V6)</f>
        <v>0</v>
      </c>
      <c r="X6" s="133">
        <f t="shared" si="12"/>
        <v>0</v>
      </c>
      <c r="Y6" s="128">
        <f t="shared" si="13"/>
        <v>0</v>
      </c>
      <c r="Z6" s="76">
        <f t="shared" si="14"/>
        <v>0</v>
      </c>
      <c r="AA6" s="128">
        <f t="shared" ref="AA6" si="64">SUM(Y6:Z6)</f>
        <v>0</v>
      </c>
      <c r="AB6" s="128" t="str">
        <f t="shared" ref="AB6" si="65">IF(X6&gt;0,RANK(AA6,AA$4:AA$19),"-")</f>
        <v>-</v>
      </c>
      <c r="AC6" s="128">
        <f>U6+AA6</f>
        <v>4</v>
      </c>
      <c r="AD6" s="128">
        <f t="shared" ref="AD6" si="66">RANK(AC6,AC$4:AC$19)</f>
        <v>7</v>
      </c>
      <c r="AE6" s="142">
        <f>IF(V6=0,0,V6-AD6)</f>
        <v>0</v>
      </c>
      <c r="AF6" s="147">
        <f t="shared" si="16"/>
        <v>0</v>
      </c>
      <c r="AG6" s="145">
        <f t="shared" si="17"/>
        <v>0</v>
      </c>
      <c r="AH6" s="78">
        <f t="shared" si="18"/>
        <v>0</v>
      </c>
      <c r="AI6" s="136">
        <f t="shared" ref="AI6" si="67">SUM(AG6:AH6)</f>
        <v>0</v>
      </c>
      <c r="AJ6" s="136" t="str">
        <f t="shared" ref="AJ6" si="68">IF(AF6&gt;0,RANK(AI6,AI$4:AI$19),"-")</f>
        <v>-</v>
      </c>
      <c r="AK6" s="136">
        <f>AC6+AI6</f>
        <v>4</v>
      </c>
      <c r="AL6" s="136">
        <f t="shared" ref="AL6" si="69">RANK(AK6,AK$4:AK$19)</f>
        <v>7</v>
      </c>
      <c r="AM6" s="154">
        <f>IF(AD6=0,0,AD6-AL6)</f>
        <v>0</v>
      </c>
      <c r="AN6" s="152">
        <f t="shared" si="20"/>
        <v>0</v>
      </c>
      <c r="AO6" s="150">
        <f t="shared" si="21"/>
        <v>0</v>
      </c>
      <c r="AP6" s="80">
        <f t="shared" si="22"/>
        <v>0</v>
      </c>
      <c r="AQ6" s="139">
        <f t="shared" ref="AQ6" si="70">SUM(AO6:AP6)</f>
        <v>0</v>
      </c>
      <c r="AR6" s="139" t="str">
        <f t="shared" ref="AR6" si="71">IF(AN6&gt;0,RANK(AQ6,AQ$4:AQ$19),"-")</f>
        <v>-</v>
      </c>
      <c r="AS6" s="139">
        <f>AK6+AQ6</f>
        <v>4</v>
      </c>
      <c r="AT6" s="139">
        <f t="shared" ref="AT6" si="72">RANK(AS6,AS$4:AS$19)</f>
        <v>7</v>
      </c>
      <c r="AU6" s="158">
        <f>IF(AL6=0,0,AL6-AT6)</f>
        <v>0</v>
      </c>
      <c r="AV6" s="29">
        <f t="shared" ref="AV6" si="73">COUNTIF(C6,"&gt;0")+COUNTIF(H6,"&gt;0")+COUNTIF(P6,"&gt;0")+COUNTIF(X6,"&gt;0")+COUNTIF(AF6,"&gt;0")+COUNTIF(AN6,"&gt;0")</f>
        <v>1</v>
      </c>
      <c r="AW6" s="61">
        <f t="shared" ref="AW6" si="74">D6+I6+Q6+Y6+AG6+AO6</f>
        <v>4</v>
      </c>
      <c r="AX6" s="61">
        <f t="shared" ref="AX6" si="75">E6+J6+R6+Z6+AH6+AP6</f>
        <v>0</v>
      </c>
      <c r="AY6" s="30">
        <f t="shared" ref="AY6" si="76">C6+H6+P6+X6+AF6+AN6</f>
        <v>179.68</v>
      </c>
      <c r="AZ6" s="82"/>
      <c r="BA6" s="82">
        <v>0</v>
      </c>
      <c r="BB6" s="82">
        <v>0</v>
      </c>
      <c r="BC6" s="68">
        <v>0</v>
      </c>
      <c r="BD6" s="31">
        <f t="shared" ref="BD6" si="77">D6+I6+Q6+Y6+AG6+AO6+-BA6</f>
        <v>4</v>
      </c>
      <c r="BE6" s="62">
        <f t="shared" ref="BE6" si="78">E6+J6+R6+Z6+AH6+AP6-BB6</f>
        <v>0</v>
      </c>
      <c r="BF6" s="62">
        <f t="shared" ref="BF6" si="79">C6+H6+P6+X6+AF6+AN6-BC6</f>
        <v>179.68</v>
      </c>
      <c r="BG6" s="175">
        <f t="shared" ref="BG6" si="80">RANK(BD6,$BD$4:$BD$19)</f>
        <v>7</v>
      </c>
      <c r="BH6" s="172">
        <f>IF(AT6=0,0,AT6-BG6)</f>
        <v>0</v>
      </c>
    </row>
    <row r="7" spans="2:60" s="14" customFormat="1" x14ac:dyDescent="0.25">
      <c r="B7" s="32" t="s">
        <v>28</v>
      </c>
      <c r="C7" s="108">
        <f t="shared" si="0"/>
        <v>0</v>
      </c>
      <c r="D7" s="106">
        <f t="shared" si="1"/>
        <v>0</v>
      </c>
      <c r="E7" s="60">
        <f t="shared" si="2"/>
        <v>0</v>
      </c>
      <c r="F7" s="60">
        <f t="shared" si="3"/>
        <v>0</v>
      </c>
      <c r="G7" s="111">
        <f t="shared" ref="G7:G12" si="81">IF(C7&gt;0,RANK(F7,F$4:F$19),0)</f>
        <v>0</v>
      </c>
      <c r="H7" s="112">
        <f t="shared" si="4"/>
        <v>177.44</v>
      </c>
      <c r="I7" s="103">
        <f t="shared" si="5"/>
        <v>3</v>
      </c>
      <c r="J7" s="72">
        <f t="shared" si="6"/>
        <v>0</v>
      </c>
      <c r="K7" s="72">
        <f t="shared" si="7"/>
        <v>3</v>
      </c>
      <c r="L7" s="72">
        <f t="shared" ref="L7:L12" si="82">IF(H7&gt;0,RANK(K7,K$4:K$19),"-")</f>
        <v>6</v>
      </c>
      <c r="M7" s="72">
        <f t="shared" ref="M7:M19" si="83">F7+K7</f>
        <v>3</v>
      </c>
      <c r="N7" s="72">
        <f t="shared" ref="N7:N12" si="84">RANK(M7,M$4:M$19)</f>
        <v>8</v>
      </c>
      <c r="O7" s="120">
        <f t="shared" ref="O7:O19" si="85">IF(G7=0,0,G7-N7)</f>
        <v>0</v>
      </c>
      <c r="P7" s="125">
        <f t="shared" si="8"/>
        <v>0</v>
      </c>
      <c r="Q7" s="123">
        <f t="shared" si="9"/>
        <v>0</v>
      </c>
      <c r="R7" s="74">
        <f t="shared" si="10"/>
        <v>0</v>
      </c>
      <c r="S7" s="117">
        <f t="shared" si="11"/>
        <v>0</v>
      </c>
      <c r="T7" s="117" t="str">
        <f t="shared" ref="T7:T12" si="86">IF(P7&gt;0,RANK(S7,S$4:S$19),"-")</f>
        <v>-</v>
      </c>
      <c r="U7" s="117">
        <f t="shared" ref="U7:U19" si="87">M7+S7</f>
        <v>3</v>
      </c>
      <c r="V7" s="117">
        <f t="shared" ref="V7:V12" si="88">RANK(U7,U$4:U$19)</f>
        <v>8</v>
      </c>
      <c r="W7" s="131">
        <f t="shared" ref="W7:W19" si="89">IF(N7=0,0,N7-V7)</f>
        <v>0</v>
      </c>
      <c r="X7" s="133">
        <f t="shared" si="12"/>
        <v>0</v>
      </c>
      <c r="Y7" s="128">
        <f t="shared" si="13"/>
        <v>0</v>
      </c>
      <c r="Z7" s="76">
        <f t="shared" si="14"/>
        <v>0</v>
      </c>
      <c r="AA7" s="128">
        <f t="shared" si="15"/>
        <v>0</v>
      </c>
      <c r="AB7" s="128" t="str">
        <f t="shared" ref="AB7:AB12" si="90">IF(X7&gt;0,RANK(AA7,AA$4:AA$19),"-")</f>
        <v>-</v>
      </c>
      <c r="AC7" s="128">
        <f t="shared" ref="AC7:AC19" si="91">U7+AA7</f>
        <v>3</v>
      </c>
      <c r="AD7" s="128">
        <f t="shared" ref="AD7:AD12" si="92">RANK(AC7,AC$4:AC$19)</f>
        <v>8</v>
      </c>
      <c r="AE7" s="142">
        <f t="shared" ref="AE7:AE19" si="93">IF(V7=0,0,V7-AD7)</f>
        <v>0</v>
      </c>
      <c r="AF7" s="147">
        <f t="shared" si="16"/>
        <v>0</v>
      </c>
      <c r="AG7" s="145">
        <f t="shared" si="17"/>
        <v>0</v>
      </c>
      <c r="AH7" s="78">
        <f t="shared" si="18"/>
        <v>0</v>
      </c>
      <c r="AI7" s="136">
        <f t="shared" si="19"/>
        <v>0</v>
      </c>
      <c r="AJ7" s="136" t="str">
        <f t="shared" ref="AJ7:AJ12" si="94">IF(AF7&gt;0,RANK(AI7,AI$4:AI$19),"-")</f>
        <v>-</v>
      </c>
      <c r="AK7" s="136">
        <f t="shared" ref="AK7:AK19" si="95">AC7+AI7</f>
        <v>3</v>
      </c>
      <c r="AL7" s="136">
        <f t="shared" ref="AL7:AL12" si="96">RANK(AK7,AK$4:AK$19)</f>
        <v>8</v>
      </c>
      <c r="AM7" s="154">
        <f t="shared" ref="AM7:AM19" si="97">IF(AD7=0,0,AD7-AL7)</f>
        <v>0</v>
      </c>
      <c r="AN7" s="152">
        <f t="shared" si="20"/>
        <v>0</v>
      </c>
      <c r="AO7" s="150">
        <f t="shared" si="21"/>
        <v>0</v>
      </c>
      <c r="AP7" s="80">
        <f t="shared" si="22"/>
        <v>0</v>
      </c>
      <c r="AQ7" s="139">
        <f t="shared" si="23"/>
        <v>0</v>
      </c>
      <c r="AR7" s="139" t="str">
        <f t="shared" ref="AR7:AR12" si="98">IF(AN7&gt;0,RANK(AQ7,AQ$4:AQ$19),"-")</f>
        <v>-</v>
      </c>
      <c r="AS7" s="139">
        <f t="shared" ref="AS7:AS19" si="99">AK7+AQ7</f>
        <v>3</v>
      </c>
      <c r="AT7" s="139">
        <f t="shared" ref="AT7:AT12" si="100">RANK(AS7,AS$4:AS$19)</f>
        <v>8</v>
      </c>
      <c r="AU7" s="158">
        <f t="shared" ref="AU7:AU19" si="101">IF(AL7=0,0,AL7-AT7)</f>
        <v>0</v>
      </c>
      <c r="AV7" s="29">
        <f t="shared" si="24"/>
        <v>1</v>
      </c>
      <c r="AW7" s="61">
        <f t="shared" si="25"/>
        <v>3</v>
      </c>
      <c r="AX7" s="61">
        <f t="shared" si="26"/>
        <v>0</v>
      </c>
      <c r="AY7" s="30">
        <f t="shared" si="27"/>
        <v>177.44</v>
      </c>
      <c r="AZ7" s="82"/>
      <c r="BA7" s="82">
        <v>0</v>
      </c>
      <c r="BB7" s="82">
        <v>0</v>
      </c>
      <c r="BC7" s="68">
        <v>0</v>
      </c>
      <c r="BD7" s="31">
        <f t="shared" si="28"/>
        <v>3</v>
      </c>
      <c r="BE7" s="62">
        <f t="shared" si="29"/>
        <v>0</v>
      </c>
      <c r="BF7" s="62">
        <f t="shared" si="30"/>
        <v>177.44</v>
      </c>
      <c r="BG7" s="175">
        <f t="shared" ref="BG7:BG12" si="102">RANK(BD7,$BD$4:$BD$19)</f>
        <v>8</v>
      </c>
      <c r="BH7" s="172">
        <f t="shared" ref="BH7:BH19" si="103">IF(AT7=0,0,AT7-BG7)</f>
        <v>0</v>
      </c>
    </row>
    <row r="8" spans="2:60" x14ac:dyDescent="0.25">
      <c r="B8" s="32" t="s">
        <v>24</v>
      </c>
      <c r="C8" s="108">
        <f t="shared" si="0"/>
        <v>0</v>
      </c>
      <c r="D8" s="106">
        <f t="shared" si="1"/>
        <v>0</v>
      </c>
      <c r="E8" s="60">
        <f t="shared" si="2"/>
        <v>0</v>
      </c>
      <c r="F8" s="60">
        <f t="shared" si="3"/>
        <v>0</v>
      </c>
      <c r="G8" s="111">
        <f t="shared" si="81"/>
        <v>0</v>
      </c>
      <c r="H8" s="112">
        <f t="shared" si="4"/>
        <v>0</v>
      </c>
      <c r="I8" s="103">
        <f t="shared" si="5"/>
        <v>0</v>
      </c>
      <c r="J8" s="72">
        <f t="shared" si="6"/>
        <v>0</v>
      </c>
      <c r="K8" s="72">
        <f t="shared" si="7"/>
        <v>0</v>
      </c>
      <c r="L8" s="72" t="str">
        <f t="shared" si="82"/>
        <v>-</v>
      </c>
      <c r="M8" s="72">
        <f t="shared" si="83"/>
        <v>0</v>
      </c>
      <c r="N8" s="72">
        <f t="shared" si="84"/>
        <v>11</v>
      </c>
      <c r="O8" s="120">
        <f t="shared" si="85"/>
        <v>0</v>
      </c>
      <c r="P8" s="125">
        <f t="shared" si="8"/>
        <v>0</v>
      </c>
      <c r="Q8" s="123">
        <f t="shared" si="9"/>
        <v>0</v>
      </c>
      <c r="R8" s="74">
        <f t="shared" si="10"/>
        <v>0</v>
      </c>
      <c r="S8" s="117">
        <f t="shared" si="11"/>
        <v>0</v>
      </c>
      <c r="T8" s="117" t="str">
        <f t="shared" si="86"/>
        <v>-</v>
      </c>
      <c r="U8" s="117">
        <f t="shared" si="87"/>
        <v>0</v>
      </c>
      <c r="V8" s="117">
        <f t="shared" si="88"/>
        <v>11</v>
      </c>
      <c r="W8" s="131">
        <f t="shared" si="89"/>
        <v>0</v>
      </c>
      <c r="X8" s="133">
        <f t="shared" si="12"/>
        <v>0</v>
      </c>
      <c r="Y8" s="128">
        <f t="shared" si="13"/>
        <v>0</v>
      </c>
      <c r="Z8" s="76">
        <f t="shared" si="14"/>
        <v>0</v>
      </c>
      <c r="AA8" s="128">
        <f t="shared" si="15"/>
        <v>0</v>
      </c>
      <c r="AB8" s="128" t="str">
        <f t="shared" si="90"/>
        <v>-</v>
      </c>
      <c r="AC8" s="128">
        <f t="shared" si="91"/>
        <v>0</v>
      </c>
      <c r="AD8" s="128">
        <f t="shared" si="92"/>
        <v>11</v>
      </c>
      <c r="AE8" s="142">
        <f t="shared" si="93"/>
        <v>0</v>
      </c>
      <c r="AF8" s="147">
        <f t="shared" si="16"/>
        <v>0</v>
      </c>
      <c r="AG8" s="145">
        <f t="shared" si="17"/>
        <v>0</v>
      </c>
      <c r="AH8" s="78">
        <f t="shared" si="18"/>
        <v>0</v>
      </c>
      <c r="AI8" s="136">
        <f t="shared" si="19"/>
        <v>0</v>
      </c>
      <c r="AJ8" s="136" t="str">
        <f t="shared" si="94"/>
        <v>-</v>
      </c>
      <c r="AK8" s="136">
        <f t="shared" si="95"/>
        <v>0</v>
      </c>
      <c r="AL8" s="136">
        <f t="shared" si="96"/>
        <v>11</v>
      </c>
      <c r="AM8" s="154">
        <f t="shared" si="97"/>
        <v>0</v>
      </c>
      <c r="AN8" s="152">
        <f t="shared" si="20"/>
        <v>0</v>
      </c>
      <c r="AO8" s="150">
        <f t="shared" si="21"/>
        <v>0</v>
      </c>
      <c r="AP8" s="80">
        <f t="shared" si="22"/>
        <v>0</v>
      </c>
      <c r="AQ8" s="139">
        <f t="shared" si="23"/>
        <v>0</v>
      </c>
      <c r="AR8" s="139" t="str">
        <f t="shared" si="98"/>
        <v>-</v>
      </c>
      <c r="AS8" s="139">
        <f t="shared" si="99"/>
        <v>0</v>
      </c>
      <c r="AT8" s="139">
        <f t="shared" si="100"/>
        <v>11</v>
      </c>
      <c r="AU8" s="158">
        <f t="shared" si="101"/>
        <v>0</v>
      </c>
      <c r="AV8" s="29">
        <f t="shared" si="24"/>
        <v>0</v>
      </c>
      <c r="AW8" s="61">
        <f t="shared" si="25"/>
        <v>0</v>
      </c>
      <c r="AX8" s="61">
        <f t="shared" si="26"/>
        <v>0</v>
      </c>
      <c r="AY8" s="30">
        <f t="shared" si="27"/>
        <v>0</v>
      </c>
      <c r="AZ8" s="82"/>
      <c r="BA8" s="82">
        <v>0</v>
      </c>
      <c r="BB8" s="82">
        <v>0</v>
      </c>
      <c r="BC8" s="68">
        <v>0</v>
      </c>
      <c r="BD8" s="31">
        <f t="shared" si="28"/>
        <v>0</v>
      </c>
      <c r="BE8" s="62">
        <f t="shared" si="29"/>
        <v>0</v>
      </c>
      <c r="BF8" s="62">
        <f t="shared" si="30"/>
        <v>0</v>
      </c>
      <c r="BG8" s="175">
        <f t="shared" si="102"/>
        <v>11</v>
      </c>
      <c r="BH8" s="172">
        <f t="shared" si="103"/>
        <v>0</v>
      </c>
    </row>
    <row r="9" spans="2:60" x14ac:dyDescent="0.25">
      <c r="B9" s="32" t="s">
        <v>23</v>
      </c>
      <c r="C9" s="108">
        <f t="shared" si="0"/>
        <v>204.82</v>
      </c>
      <c r="D9" s="106">
        <f t="shared" si="1"/>
        <v>3</v>
      </c>
      <c r="E9" s="60">
        <f t="shared" si="2"/>
        <v>0</v>
      </c>
      <c r="F9" s="60">
        <f t="shared" si="3"/>
        <v>3</v>
      </c>
      <c r="G9" s="111">
        <f t="shared" si="81"/>
        <v>6</v>
      </c>
      <c r="H9" s="112">
        <f t="shared" si="4"/>
        <v>0</v>
      </c>
      <c r="I9" s="103">
        <f t="shared" si="5"/>
        <v>0</v>
      </c>
      <c r="J9" s="72">
        <f t="shared" si="6"/>
        <v>0</v>
      </c>
      <c r="K9" s="72">
        <f t="shared" si="7"/>
        <v>0</v>
      </c>
      <c r="L9" s="72" t="str">
        <f t="shared" si="82"/>
        <v>-</v>
      </c>
      <c r="M9" s="72">
        <f t="shared" si="83"/>
        <v>3</v>
      </c>
      <c r="N9" s="72">
        <f t="shared" si="84"/>
        <v>8</v>
      </c>
      <c r="O9" s="120">
        <f t="shared" si="85"/>
        <v>-2</v>
      </c>
      <c r="P9" s="125">
        <f t="shared" si="8"/>
        <v>0</v>
      </c>
      <c r="Q9" s="123">
        <f t="shared" si="9"/>
        <v>0</v>
      </c>
      <c r="R9" s="74">
        <f t="shared" si="10"/>
        <v>0</v>
      </c>
      <c r="S9" s="117">
        <f t="shared" si="11"/>
        <v>0</v>
      </c>
      <c r="T9" s="117" t="str">
        <f t="shared" si="86"/>
        <v>-</v>
      </c>
      <c r="U9" s="117">
        <f t="shared" si="87"/>
        <v>3</v>
      </c>
      <c r="V9" s="117">
        <f t="shared" si="88"/>
        <v>8</v>
      </c>
      <c r="W9" s="131">
        <f t="shared" si="89"/>
        <v>0</v>
      </c>
      <c r="X9" s="133">
        <f t="shared" si="12"/>
        <v>0</v>
      </c>
      <c r="Y9" s="128">
        <f t="shared" si="13"/>
        <v>0</v>
      </c>
      <c r="Z9" s="76">
        <f t="shared" si="14"/>
        <v>0</v>
      </c>
      <c r="AA9" s="128">
        <f t="shared" si="15"/>
        <v>0</v>
      </c>
      <c r="AB9" s="128" t="str">
        <f t="shared" si="90"/>
        <v>-</v>
      </c>
      <c r="AC9" s="128">
        <f t="shared" si="91"/>
        <v>3</v>
      </c>
      <c r="AD9" s="128">
        <f t="shared" si="92"/>
        <v>8</v>
      </c>
      <c r="AE9" s="142">
        <f t="shared" si="93"/>
        <v>0</v>
      </c>
      <c r="AF9" s="147">
        <f t="shared" si="16"/>
        <v>0</v>
      </c>
      <c r="AG9" s="145">
        <f t="shared" si="17"/>
        <v>0</v>
      </c>
      <c r="AH9" s="78">
        <f t="shared" si="18"/>
        <v>0</v>
      </c>
      <c r="AI9" s="136">
        <f t="shared" si="19"/>
        <v>0</v>
      </c>
      <c r="AJ9" s="136" t="str">
        <f t="shared" si="94"/>
        <v>-</v>
      </c>
      <c r="AK9" s="136">
        <f t="shared" si="95"/>
        <v>3</v>
      </c>
      <c r="AL9" s="136">
        <f t="shared" si="96"/>
        <v>8</v>
      </c>
      <c r="AM9" s="154">
        <f t="shared" si="97"/>
        <v>0</v>
      </c>
      <c r="AN9" s="152">
        <f t="shared" si="20"/>
        <v>0</v>
      </c>
      <c r="AO9" s="150">
        <f t="shared" si="21"/>
        <v>0</v>
      </c>
      <c r="AP9" s="80">
        <f t="shared" si="22"/>
        <v>0</v>
      </c>
      <c r="AQ9" s="139">
        <f t="shared" si="23"/>
        <v>0</v>
      </c>
      <c r="AR9" s="139" t="str">
        <f t="shared" si="98"/>
        <v>-</v>
      </c>
      <c r="AS9" s="139">
        <f t="shared" si="99"/>
        <v>3</v>
      </c>
      <c r="AT9" s="139">
        <f t="shared" si="100"/>
        <v>8</v>
      </c>
      <c r="AU9" s="158">
        <f t="shared" si="101"/>
        <v>0</v>
      </c>
      <c r="AV9" s="29">
        <f t="shared" si="24"/>
        <v>1</v>
      </c>
      <c r="AW9" s="61">
        <f t="shared" si="25"/>
        <v>3</v>
      </c>
      <c r="AX9" s="61">
        <f t="shared" si="26"/>
        <v>0</v>
      </c>
      <c r="AY9" s="30">
        <f t="shared" si="27"/>
        <v>204.82</v>
      </c>
      <c r="AZ9" s="82"/>
      <c r="BA9" s="82">
        <v>0</v>
      </c>
      <c r="BB9" s="82">
        <v>0</v>
      </c>
      <c r="BC9" s="68">
        <v>0</v>
      </c>
      <c r="BD9" s="31">
        <f t="shared" si="28"/>
        <v>3</v>
      </c>
      <c r="BE9" s="62">
        <f t="shared" si="29"/>
        <v>0</v>
      </c>
      <c r="BF9" s="62">
        <f t="shared" si="30"/>
        <v>204.82</v>
      </c>
      <c r="BG9" s="175">
        <f t="shared" si="102"/>
        <v>8</v>
      </c>
      <c r="BH9" s="172">
        <f t="shared" si="103"/>
        <v>0</v>
      </c>
    </row>
    <row r="10" spans="2:60" s="14" customFormat="1" x14ac:dyDescent="0.25">
      <c r="B10" s="32" t="s">
        <v>33</v>
      </c>
      <c r="C10" s="108">
        <f t="shared" si="0"/>
        <v>0</v>
      </c>
      <c r="D10" s="106">
        <f t="shared" si="1"/>
        <v>0</v>
      </c>
      <c r="E10" s="60">
        <f t="shared" si="2"/>
        <v>0</v>
      </c>
      <c r="F10" s="60">
        <f t="shared" si="3"/>
        <v>0</v>
      </c>
      <c r="G10" s="111">
        <f t="shared" si="81"/>
        <v>0</v>
      </c>
      <c r="H10" s="112">
        <f t="shared" si="4"/>
        <v>0</v>
      </c>
      <c r="I10" s="103">
        <f t="shared" si="5"/>
        <v>0</v>
      </c>
      <c r="J10" s="72">
        <f t="shared" si="6"/>
        <v>0</v>
      </c>
      <c r="K10" s="72">
        <f t="shared" si="7"/>
        <v>0</v>
      </c>
      <c r="L10" s="72" t="str">
        <f t="shared" si="82"/>
        <v>-</v>
      </c>
      <c r="M10" s="72">
        <f t="shared" si="83"/>
        <v>0</v>
      </c>
      <c r="N10" s="72">
        <f t="shared" si="84"/>
        <v>11</v>
      </c>
      <c r="O10" s="120">
        <f t="shared" si="85"/>
        <v>0</v>
      </c>
      <c r="P10" s="125">
        <f t="shared" si="8"/>
        <v>0</v>
      </c>
      <c r="Q10" s="123">
        <f t="shared" si="9"/>
        <v>0</v>
      </c>
      <c r="R10" s="74">
        <f t="shared" si="10"/>
        <v>0</v>
      </c>
      <c r="S10" s="117">
        <f t="shared" si="11"/>
        <v>0</v>
      </c>
      <c r="T10" s="117" t="str">
        <f t="shared" si="86"/>
        <v>-</v>
      </c>
      <c r="U10" s="117">
        <f t="shared" si="87"/>
        <v>0</v>
      </c>
      <c r="V10" s="117">
        <f t="shared" si="88"/>
        <v>11</v>
      </c>
      <c r="W10" s="131">
        <f t="shared" si="89"/>
        <v>0</v>
      </c>
      <c r="X10" s="133">
        <f t="shared" si="12"/>
        <v>0</v>
      </c>
      <c r="Y10" s="128">
        <f t="shared" si="13"/>
        <v>0</v>
      </c>
      <c r="Z10" s="76">
        <f t="shared" si="14"/>
        <v>0</v>
      </c>
      <c r="AA10" s="128">
        <f t="shared" si="15"/>
        <v>0</v>
      </c>
      <c r="AB10" s="128" t="str">
        <f t="shared" si="90"/>
        <v>-</v>
      </c>
      <c r="AC10" s="128">
        <f t="shared" si="91"/>
        <v>0</v>
      </c>
      <c r="AD10" s="128">
        <f t="shared" si="92"/>
        <v>11</v>
      </c>
      <c r="AE10" s="142">
        <f t="shared" si="93"/>
        <v>0</v>
      </c>
      <c r="AF10" s="147">
        <f t="shared" si="16"/>
        <v>0</v>
      </c>
      <c r="AG10" s="145">
        <f t="shared" si="17"/>
        <v>0</v>
      </c>
      <c r="AH10" s="78">
        <f t="shared" si="18"/>
        <v>0</v>
      </c>
      <c r="AI10" s="136">
        <f t="shared" si="19"/>
        <v>0</v>
      </c>
      <c r="AJ10" s="136" t="str">
        <f t="shared" si="94"/>
        <v>-</v>
      </c>
      <c r="AK10" s="136">
        <f t="shared" si="95"/>
        <v>0</v>
      </c>
      <c r="AL10" s="136">
        <f t="shared" si="96"/>
        <v>11</v>
      </c>
      <c r="AM10" s="154">
        <f t="shared" si="97"/>
        <v>0</v>
      </c>
      <c r="AN10" s="152">
        <f t="shared" si="20"/>
        <v>0</v>
      </c>
      <c r="AO10" s="150">
        <f t="shared" si="21"/>
        <v>0</v>
      </c>
      <c r="AP10" s="80">
        <f t="shared" si="22"/>
        <v>0</v>
      </c>
      <c r="AQ10" s="139">
        <f t="shared" si="23"/>
        <v>0</v>
      </c>
      <c r="AR10" s="139" t="str">
        <f t="shared" si="98"/>
        <v>-</v>
      </c>
      <c r="AS10" s="139">
        <f t="shared" si="99"/>
        <v>0</v>
      </c>
      <c r="AT10" s="139">
        <f t="shared" si="100"/>
        <v>11</v>
      </c>
      <c r="AU10" s="158">
        <f t="shared" si="101"/>
        <v>0</v>
      </c>
      <c r="AV10" s="29">
        <f t="shared" si="24"/>
        <v>0</v>
      </c>
      <c r="AW10" s="61">
        <f t="shared" si="25"/>
        <v>0</v>
      </c>
      <c r="AX10" s="61">
        <f t="shared" si="26"/>
        <v>0</v>
      </c>
      <c r="AY10" s="30">
        <f t="shared" si="27"/>
        <v>0</v>
      </c>
      <c r="AZ10" s="82"/>
      <c r="BA10" s="82">
        <v>0</v>
      </c>
      <c r="BB10" s="82">
        <v>0</v>
      </c>
      <c r="BC10" s="68">
        <v>0</v>
      </c>
      <c r="BD10" s="31">
        <f t="shared" si="28"/>
        <v>0</v>
      </c>
      <c r="BE10" s="62">
        <f t="shared" si="29"/>
        <v>0</v>
      </c>
      <c r="BF10" s="62">
        <f t="shared" si="30"/>
        <v>0</v>
      </c>
      <c r="BG10" s="175">
        <f t="shared" si="102"/>
        <v>11</v>
      </c>
      <c r="BH10" s="172">
        <f t="shared" si="103"/>
        <v>0</v>
      </c>
    </row>
    <row r="11" spans="2:60" x14ac:dyDescent="0.25">
      <c r="B11" s="32" t="s">
        <v>22</v>
      </c>
      <c r="C11" s="108">
        <f t="shared" si="0"/>
        <v>187.8</v>
      </c>
      <c r="D11" s="106">
        <f t="shared" si="1"/>
        <v>2</v>
      </c>
      <c r="E11" s="60">
        <f t="shared" si="2"/>
        <v>0</v>
      </c>
      <c r="F11" s="60">
        <f t="shared" si="3"/>
        <v>2</v>
      </c>
      <c r="G11" s="111">
        <f t="shared" si="81"/>
        <v>7</v>
      </c>
      <c r="H11" s="112">
        <f t="shared" si="4"/>
        <v>0</v>
      </c>
      <c r="I11" s="103">
        <f t="shared" si="5"/>
        <v>0</v>
      </c>
      <c r="J11" s="72">
        <f t="shared" si="6"/>
        <v>0</v>
      </c>
      <c r="K11" s="72">
        <f t="shared" si="7"/>
        <v>0</v>
      </c>
      <c r="L11" s="72" t="str">
        <f t="shared" si="82"/>
        <v>-</v>
      </c>
      <c r="M11" s="72">
        <f t="shared" si="83"/>
        <v>2</v>
      </c>
      <c r="N11" s="72">
        <f t="shared" si="84"/>
        <v>10</v>
      </c>
      <c r="O11" s="120">
        <f t="shared" si="85"/>
        <v>-3</v>
      </c>
      <c r="P11" s="125">
        <f t="shared" si="8"/>
        <v>0</v>
      </c>
      <c r="Q11" s="123">
        <f t="shared" si="9"/>
        <v>0</v>
      </c>
      <c r="R11" s="74">
        <f t="shared" si="10"/>
        <v>0</v>
      </c>
      <c r="S11" s="117">
        <f t="shared" si="11"/>
        <v>0</v>
      </c>
      <c r="T11" s="117" t="str">
        <f t="shared" si="86"/>
        <v>-</v>
      </c>
      <c r="U11" s="117">
        <f t="shared" si="87"/>
        <v>2</v>
      </c>
      <c r="V11" s="117">
        <f t="shared" si="88"/>
        <v>10</v>
      </c>
      <c r="W11" s="131">
        <f t="shared" si="89"/>
        <v>0</v>
      </c>
      <c r="X11" s="133">
        <f t="shared" si="12"/>
        <v>0</v>
      </c>
      <c r="Y11" s="128">
        <f t="shared" si="13"/>
        <v>0</v>
      </c>
      <c r="Z11" s="76">
        <f t="shared" si="14"/>
        <v>0</v>
      </c>
      <c r="AA11" s="128">
        <f t="shared" si="15"/>
        <v>0</v>
      </c>
      <c r="AB11" s="128" t="str">
        <f t="shared" si="90"/>
        <v>-</v>
      </c>
      <c r="AC11" s="128">
        <f t="shared" si="91"/>
        <v>2</v>
      </c>
      <c r="AD11" s="128">
        <f t="shared" si="92"/>
        <v>10</v>
      </c>
      <c r="AE11" s="142">
        <f t="shared" si="93"/>
        <v>0</v>
      </c>
      <c r="AF11" s="147">
        <f t="shared" si="16"/>
        <v>0</v>
      </c>
      <c r="AG11" s="145">
        <f t="shared" si="17"/>
        <v>0</v>
      </c>
      <c r="AH11" s="78">
        <f t="shared" si="18"/>
        <v>0</v>
      </c>
      <c r="AI11" s="136">
        <f t="shared" si="19"/>
        <v>0</v>
      </c>
      <c r="AJ11" s="136" t="str">
        <f t="shared" si="94"/>
        <v>-</v>
      </c>
      <c r="AK11" s="136">
        <f t="shared" si="95"/>
        <v>2</v>
      </c>
      <c r="AL11" s="136">
        <f t="shared" si="96"/>
        <v>10</v>
      </c>
      <c r="AM11" s="154">
        <f t="shared" si="97"/>
        <v>0</v>
      </c>
      <c r="AN11" s="152">
        <f t="shared" si="20"/>
        <v>0</v>
      </c>
      <c r="AO11" s="150">
        <f t="shared" si="21"/>
        <v>0</v>
      </c>
      <c r="AP11" s="80">
        <f t="shared" si="22"/>
        <v>0</v>
      </c>
      <c r="AQ11" s="139">
        <f t="shared" si="23"/>
        <v>0</v>
      </c>
      <c r="AR11" s="139" t="str">
        <f t="shared" si="98"/>
        <v>-</v>
      </c>
      <c r="AS11" s="139">
        <f t="shared" si="99"/>
        <v>2</v>
      </c>
      <c r="AT11" s="139">
        <f t="shared" si="100"/>
        <v>10</v>
      </c>
      <c r="AU11" s="158">
        <f t="shared" si="101"/>
        <v>0</v>
      </c>
      <c r="AV11" s="29">
        <f t="shared" si="24"/>
        <v>1</v>
      </c>
      <c r="AW11" s="61">
        <f t="shared" si="25"/>
        <v>2</v>
      </c>
      <c r="AX11" s="61">
        <f t="shared" si="26"/>
        <v>0</v>
      </c>
      <c r="AY11" s="30">
        <f t="shared" si="27"/>
        <v>187.8</v>
      </c>
      <c r="AZ11" s="82"/>
      <c r="BA11" s="82">
        <v>0</v>
      </c>
      <c r="BB11" s="82">
        <v>0</v>
      </c>
      <c r="BC11" s="68">
        <v>0</v>
      </c>
      <c r="BD11" s="31">
        <f t="shared" si="28"/>
        <v>2</v>
      </c>
      <c r="BE11" s="62">
        <f t="shared" si="29"/>
        <v>0</v>
      </c>
      <c r="BF11" s="62">
        <f t="shared" si="30"/>
        <v>187.8</v>
      </c>
      <c r="BG11" s="175">
        <f t="shared" si="102"/>
        <v>10</v>
      </c>
      <c r="BH11" s="172">
        <f t="shared" si="103"/>
        <v>0</v>
      </c>
    </row>
    <row r="12" spans="2:60" x14ac:dyDescent="0.25">
      <c r="B12" s="33" t="s">
        <v>26</v>
      </c>
      <c r="C12" s="108">
        <f t="shared" si="0"/>
        <v>222.63</v>
      </c>
      <c r="D12" s="106">
        <f t="shared" si="1"/>
        <v>11</v>
      </c>
      <c r="E12" s="60">
        <f t="shared" si="2"/>
        <v>1</v>
      </c>
      <c r="F12" s="60">
        <f t="shared" si="3"/>
        <v>12</v>
      </c>
      <c r="G12" s="111">
        <f t="shared" si="81"/>
        <v>1</v>
      </c>
      <c r="H12" s="112">
        <f t="shared" si="4"/>
        <v>212.78</v>
      </c>
      <c r="I12" s="103">
        <f t="shared" si="5"/>
        <v>8</v>
      </c>
      <c r="J12" s="72">
        <f t="shared" si="6"/>
        <v>0</v>
      </c>
      <c r="K12" s="72">
        <f t="shared" si="7"/>
        <v>8</v>
      </c>
      <c r="L12" s="72">
        <f t="shared" si="82"/>
        <v>2</v>
      </c>
      <c r="M12" s="72">
        <f t="shared" si="83"/>
        <v>20</v>
      </c>
      <c r="N12" s="72">
        <f t="shared" si="84"/>
        <v>1</v>
      </c>
      <c r="O12" s="120">
        <f t="shared" si="85"/>
        <v>0</v>
      </c>
      <c r="P12" s="125">
        <f t="shared" si="8"/>
        <v>0</v>
      </c>
      <c r="Q12" s="123">
        <f t="shared" si="9"/>
        <v>0</v>
      </c>
      <c r="R12" s="74">
        <f t="shared" si="10"/>
        <v>0</v>
      </c>
      <c r="S12" s="117">
        <f t="shared" si="11"/>
        <v>0</v>
      </c>
      <c r="T12" s="117" t="str">
        <f t="shared" si="86"/>
        <v>-</v>
      </c>
      <c r="U12" s="117">
        <f t="shared" si="87"/>
        <v>20</v>
      </c>
      <c r="V12" s="117">
        <f t="shared" si="88"/>
        <v>1</v>
      </c>
      <c r="W12" s="131">
        <f t="shared" si="89"/>
        <v>0</v>
      </c>
      <c r="X12" s="133">
        <f t="shared" si="12"/>
        <v>0</v>
      </c>
      <c r="Y12" s="128">
        <f t="shared" si="13"/>
        <v>0</v>
      </c>
      <c r="Z12" s="76">
        <f t="shared" si="14"/>
        <v>0</v>
      </c>
      <c r="AA12" s="128">
        <f t="shared" si="15"/>
        <v>0</v>
      </c>
      <c r="AB12" s="128" t="str">
        <f t="shared" si="90"/>
        <v>-</v>
      </c>
      <c r="AC12" s="128">
        <f t="shared" si="91"/>
        <v>20</v>
      </c>
      <c r="AD12" s="128">
        <f t="shared" si="92"/>
        <v>1</v>
      </c>
      <c r="AE12" s="142">
        <f t="shared" si="93"/>
        <v>0</v>
      </c>
      <c r="AF12" s="147">
        <f t="shared" si="16"/>
        <v>0</v>
      </c>
      <c r="AG12" s="145">
        <f t="shared" si="17"/>
        <v>0</v>
      </c>
      <c r="AH12" s="78">
        <f t="shared" si="18"/>
        <v>0</v>
      </c>
      <c r="AI12" s="136">
        <f t="shared" si="19"/>
        <v>0</v>
      </c>
      <c r="AJ12" s="136" t="str">
        <f t="shared" si="94"/>
        <v>-</v>
      </c>
      <c r="AK12" s="136">
        <f t="shared" si="95"/>
        <v>20</v>
      </c>
      <c r="AL12" s="136">
        <f t="shared" si="96"/>
        <v>1</v>
      </c>
      <c r="AM12" s="154">
        <f t="shared" si="97"/>
        <v>0</v>
      </c>
      <c r="AN12" s="152">
        <f t="shared" si="20"/>
        <v>0</v>
      </c>
      <c r="AO12" s="150">
        <f t="shared" si="21"/>
        <v>0</v>
      </c>
      <c r="AP12" s="80">
        <f t="shared" si="22"/>
        <v>0</v>
      </c>
      <c r="AQ12" s="139">
        <f t="shared" si="23"/>
        <v>0</v>
      </c>
      <c r="AR12" s="139" t="str">
        <f t="shared" si="98"/>
        <v>-</v>
      </c>
      <c r="AS12" s="139">
        <f t="shared" si="99"/>
        <v>20</v>
      </c>
      <c r="AT12" s="139">
        <f t="shared" si="100"/>
        <v>1</v>
      </c>
      <c r="AU12" s="158">
        <f t="shared" si="101"/>
        <v>0</v>
      </c>
      <c r="AV12" s="29">
        <f t="shared" si="24"/>
        <v>2</v>
      </c>
      <c r="AW12" s="61">
        <f t="shared" si="25"/>
        <v>19</v>
      </c>
      <c r="AX12" s="61">
        <f t="shared" si="26"/>
        <v>1</v>
      </c>
      <c r="AY12" s="30">
        <f t="shared" si="27"/>
        <v>435.40999999999997</v>
      </c>
      <c r="AZ12" s="82"/>
      <c r="BA12" s="82">
        <f>MIN(D12,I12,Q12,Y12,AG12,AO12)</f>
        <v>0</v>
      </c>
      <c r="BB12" s="82">
        <v>0</v>
      </c>
      <c r="BC12" s="68">
        <v>0</v>
      </c>
      <c r="BD12" s="31">
        <f t="shared" si="28"/>
        <v>19</v>
      </c>
      <c r="BE12" s="62">
        <f t="shared" si="29"/>
        <v>1</v>
      </c>
      <c r="BF12" s="62">
        <f t="shared" si="30"/>
        <v>435.40999999999997</v>
      </c>
      <c r="BG12" s="175">
        <f t="shared" si="102"/>
        <v>1</v>
      </c>
      <c r="BH12" s="172">
        <f t="shared" si="103"/>
        <v>0</v>
      </c>
    </row>
    <row r="13" spans="2:60" s="14" customFormat="1" x14ac:dyDescent="0.25">
      <c r="B13" s="33" t="s">
        <v>21</v>
      </c>
      <c r="C13" s="108">
        <f t="shared" si="0"/>
        <v>217.4</v>
      </c>
      <c r="D13" s="106">
        <f t="shared" si="1"/>
        <v>5</v>
      </c>
      <c r="E13" s="60">
        <f t="shared" si="2"/>
        <v>0</v>
      </c>
      <c r="F13" s="60">
        <f t="shared" ref="F13:F16" si="104">SUM(D13:E13)</f>
        <v>5</v>
      </c>
      <c r="G13" s="111">
        <f t="shared" ref="G13:G16" si="105">IF(C13&gt;0,RANK(F13,F$4:F$19),0)</f>
        <v>4</v>
      </c>
      <c r="H13" s="112">
        <f t="shared" si="4"/>
        <v>0</v>
      </c>
      <c r="I13" s="103">
        <f t="shared" si="5"/>
        <v>0</v>
      </c>
      <c r="J13" s="72">
        <f t="shared" si="6"/>
        <v>0</v>
      </c>
      <c r="K13" s="72">
        <f t="shared" ref="K13:K16" si="106">SUM(I13:J13)</f>
        <v>0</v>
      </c>
      <c r="L13" s="72" t="str">
        <f t="shared" ref="L13:L16" si="107">IF(H13&gt;0,RANK(K13,K$4:K$19),"-")</f>
        <v>-</v>
      </c>
      <c r="M13" s="72">
        <f t="shared" ref="M13:M16" si="108">F13+K13</f>
        <v>5</v>
      </c>
      <c r="N13" s="72">
        <f t="shared" ref="N13:N16" si="109">RANK(M13,M$4:M$19)</f>
        <v>6</v>
      </c>
      <c r="O13" s="120">
        <f t="shared" ref="O13:O16" si="110">IF(G13=0,0,G13-N13)</f>
        <v>-2</v>
      </c>
      <c r="P13" s="125">
        <f t="shared" si="8"/>
        <v>0</v>
      </c>
      <c r="Q13" s="123">
        <f t="shared" si="9"/>
        <v>0</v>
      </c>
      <c r="R13" s="74">
        <f t="shared" si="10"/>
        <v>0</v>
      </c>
      <c r="S13" s="117">
        <f t="shared" ref="S13:S16" si="111">SUM(Q13:R13)</f>
        <v>0</v>
      </c>
      <c r="T13" s="117" t="str">
        <f t="shared" ref="T13:T16" si="112">IF(P13&gt;0,RANK(S13,S$4:S$19),"-")</f>
        <v>-</v>
      </c>
      <c r="U13" s="117">
        <f t="shared" ref="U13:U16" si="113">M13+S13</f>
        <v>5</v>
      </c>
      <c r="V13" s="117">
        <f t="shared" ref="V13:V16" si="114">RANK(U13,U$4:U$19)</f>
        <v>6</v>
      </c>
      <c r="W13" s="131">
        <f t="shared" ref="W13:W16" si="115">IF(N13=0,0,N13-V13)</f>
        <v>0</v>
      </c>
      <c r="X13" s="133">
        <f t="shared" si="12"/>
        <v>0</v>
      </c>
      <c r="Y13" s="128">
        <f t="shared" si="13"/>
        <v>0</v>
      </c>
      <c r="Z13" s="76">
        <f t="shared" si="14"/>
        <v>0</v>
      </c>
      <c r="AA13" s="128">
        <f t="shared" ref="AA13:AA16" si="116">SUM(Y13:Z13)</f>
        <v>0</v>
      </c>
      <c r="AB13" s="128" t="str">
        <f t="shared" ref="AB13:AB16" si="117">IF(X13&gt;0,RANK(AA13,AA$4:AA$19),"-")</f>
        <v>-</v>
      </c>
      <c r="AC13" s="128">
        <f t="shared" ref="AC13:AC16" si="118">U13+AA13</f>
        <v>5</v>
      </c>
      <c r="AD13" s="128">
        <f t="shared" ref="AD13:AD16" si="119">RANK(AC13,AC$4:AC$19)</f>
        <v>6</v>
      </c>
      <c r="AE13" s="142">
        <f t="shared" ref="AE13:AE16" si="120">IF(V13=0,0,V13-AD13)</f>
        <v>0</v>
      </c>
      <c r="AF13" s="147">
        <f t="shared" si="16"/>
        <v>0</v>
      </c>
      <c r="AG13" s="145">
        <f t="shared" si="17"/>
        <v>0</v>
      </c>
      <c r="AH13" s="78">
        <f t="shared" si="18"/>
        <v>0</v>
      </c>
      <c r="AI13" s="136">
        <f t="shared" ref="AI13:AI16" si="121">SUM(AG13:AH13)</f>
        <v>0</v>
      </c>
      <c r="AJ13" s="136" t="str">
        <f t="shared" ref="AJ13:AJ16" si="122">IF(AF13&gt;0,RANK(AI13,AI$4:AI$19),"-")</f>
        <v>-</v>
      </c>
      <c r="AK13" s="136">
        <f t="shared" ref="AK13:AK16" si="123">AC13+AI13</f>
        <v>5</v>
      </c>
      <c r="AL13" s="136">
        <f t="shared" ref="AL13:AL16" si="124">RANK(AK13,AK$4:AK$19)</f>
        <v>6</v>
      </c>
      <c r="AM13" s="154">
        <f t="shared" ref="AM13:AM16" si="125">IF(AD13=0,0,AD13-AL13)</f>
        <v>0</v>
      </c>
      <c r="AN13" s="152">
        <f t="shared" si="20"/>
        <v>0</v>
      </c>
      <c r="AO13" s="150">
        <f t="shared" si="21"/>
        <v>0</v>
      </c>
      <c r="AP13" s="80">
        <f t="shared" si="22"/>
        <v>0</v>
      </c>
      <c r="AQ13" s="139">
        <f t="shared" ref="AQ13:AQ16" si="126">SUM(AO13:AP13)</f>
        <v>0</v>
      </c>
      <c r="AR13" s="139" t="str">
        <f t="shared" ref="AR13:AR16" si="127">IF(AN13&gt;0,RANK(AQ13,AQ$4:AQ$19),"-")</f>
        <v>-</v>
      </c>
      <c r="AS13" s="139">
        <f t="shared" ref="AS13:AS16" si="128">AK13+AQ13</f>
        <v>5</v>
      </c>
      <c r="AT13" s="139">
        <f t="shared" ref="AT13:AT16" si="129">RANK(AS13,AS$4:AS$19)</f>
        <v>6</v>
      </c>
      <c r="AU13" s="158">
        <f t="shared" ref="AU13:AU16" si="130">IF(AL13=0,0,AL13-AT13)</f>
        <v>0</v>
      </c>
      <c r="AV13" s="29">
        <f t="shared" ref="AV13:AV16" si="131">COUNTIF(C13,"&gt;0")+COUNTIF(H13,"&gt;0")+COUNTIF(P13,"&gt;0")+COUNTIF(X13,"&gt;0")+COUNTIF(AF13,"&gt;0")+COUNTIF(AN13,"&gt;0")</f>
        <v>1</v>
      </c>
      <c r="AW13" s="61">
        <f t="shared" ref="AW13:AW16" si="132">D13+I13+Q13+Y13+AG13+AO13</f>
        <v>5</v>
      </c>
      <c r="AX13" s="61">
        <f t="shared" ref="AX13:AX16" si="133">E13+J13+R13+Z13+AH13+AP13</f>
        <v>0</v>
      </c>
      <c r="AY13" s="30">
        <f t="shared" ref="AY13:AY16" si="134">C13+H13+P13+X13+AF13+AN13</f>
        <v>217.4</v>
      </c>
      <c r="AZ13" s="82"/>
      <c r="BA13" s="82">
        <v>0</v>
      </c>
      <c r="BB13" s="82">
        <v>0</v>
      </c>
      <c r="BC13" s="68">
        <v>0</v>
      </c>
      <c r="BD13" s="31">
        <f t="shared" ref="BD13:BD16" si="135">D13+I13+Q13+Y13+AG13+AO13+-BA13</f>
        <v>5</v>
      </c>
      <c r="BE13" s="62">
        <f t="shared" ref="BE13:BE16" si="136">E13+J13+R13+Z13+AH13+AP13-BB13</f>
        <v>0</v>
      </c>
      <c r="BF13" s="62">
        <f t="shared" ref="BF13:BF16" si="137">C13+H13+P13+X13+AF13+AN13-BC13</f>
        <v>217.4</v>
      </c>
      <c r="BG13" s="175">
        <f t="shared" ref="BG13:BG16" si="138">RANK(BD13,$BD$4:$BD$19)</f>
        <v>6</v>
      </c>
      <c r="BH13" s="172">
        <f t="shared" ref="BH13:BH16" si="139">IF(AT13=0,0,AT13-BG13)</f>
        <v>0</v>
      </c>
    </row>
    <row r="14" spans="2:60" s="14" customFormat="1" x14ac:dyDescent="0.25">
      <c r="B14" s="33" t="s">
        <v>25</v>
      </c>
      <c r="C14" s="108">
        <f t="shared" si="0"/>
        <v>217.93</v>
      </c>
      <c r="D14" s="106">
        <f t="shared" si="1"/>
        <v>6</v>
      </c>
      <c r="E14" s="60">
        <f t="shared" si="2"/>
        <v>0</v>
      </c>
      <c r="F14" s="60">
        <f t="shared" si="104"/>
        <v>6</v>
      </c>
      <c r="G14" s="111">
        <f t="shared" si="105"/>
        <v>3</v>
      </c>
      <c r="H14" s="112">
        <f t="shared" si="4"/>
        <v>0</v>
      </c>
      <c r="I14" s="103">
        <f t="shared" si="5"/>
        <v>0</v>
      </c>
      <c r="J14" s="72">
        <f t="shared" si="6"/>
        <v>0</v>
      </c>
      <c r="K14" s="72">
        <f t="shared" si="106"/>
        <v>0</v>
      </c>
      <c r="L14" s="72" t="str">
        <f t="shared" si="107"/>
        <v>-</v>
      </c>
      <c r="M14" s="72">
        <f t="shared" si="108"/>
        <v>6</v>
      </c>
      <c r="N14" s="72">
        <f t="shared" si="109"/>
        <v>4</v>
      </c>
      <c r="O14" s="120">
        <f t="shared" si="110"/>
        <v>-1</v>
      </c>
      <c r="P14" s="125">
        <f t="shared" si="8"/>
        <v>0</v>
      </c>
      <c r="Q14" s="123">
        <f t="shared" si="9"/>
        <v>0</v>
      </c>
      <c r="R14" s="74">
        <f t="shared" si="10"/>
        <v>0</v>
      </c>
      <c r="S14" s="117">
        <f t="shared" si="111"/>
        <v>0</v>
      </c>
      <c r="T14" s="117" t="str">
        <f t="shared" si="112"/>
        <v>-</v>
      </c>
      <c r="U14" s="117">
        <f t="shared" si="113"/>
        <v>6</v>
      </c>
      <c r="V14" s="117">
        <f t="shared" si="114"/>
        <v>4</v>
      </c>
      <c r="W14" s="131">
        <f t="shared" si="115"/>
        <v>0</v>
      </c>
      <c r="X14" s="133">
        <f t="shared" si="12"/>
        <v>0</v>
      </c>
      <c r="Y14" s="128">
        <f t="shared" si="13"/>
        <v>0</v>
      </c>
      <c r="Z14" s="76">
        <f t="shared" si="14"/>
        <v>0</v>
      </c>
      <c r="AA14" s="128">
        <f t="shared" si="116"/>
        <v>0</v>
      </c>
      <c r="AB14" s="128" t="str">
        <f t="shared" si="117"/>
        <v>-</v>
      </c>
      <c r="AC14" s="128">
        <f t="shared" si="118"/>
        <v>6</v>
      </c>
      <c r="AD14" s="128">
        <f t="shared" si="119"/>
        <v>4</v>
      </c>
      <c r="AE14" s="142">
        <f t="shared" si="120"/>
        <v>0</v>
      </c>
      <c r="AF14" s="147">
        <f t="shared" si="16"/>
        <v>0</v>
      </c>
      <c r="AG14" s="145">
        <f t="shared" si="17"/>
        <v>0</v>
      </c>
      <c r="AH14" s="78">
        <f t="shared" si="18"/>
        <v>0</v>
      </c>
      <c r="AI14" s="136">
        <f t="shared" si="121"/>
        <v>0</v>
      </c>
      <c r="AJ14" s="136" t="str">
        <f t="shared" si="122"/>
        <v>-</v>
      </c>
      <c r="AK14" s="136">
        <f t="shared" si="123"/>
        <v>6</v>
      </c>
      <c r="AL14" s="136">
        <f t="shared" si="124"/>
        <v>4</v>
      </c>
      <c r="AM14" s="154">
        <f t="shared" si="125"/>
        <v>0</v>
      </c>
      <c r="AN14" s="152">
        <f t="shared" si="20"/>
        <v>0</v>
      </c>
      <c r="AO14" s="150">
        <f t="shared" si="21"/>
        <v>0</v>
      </c>
      <c r="AP14" s="80">
        <f t="shared" si="22"/>
        <v>0</v>
      </c>
      <c r="AQ14" s="139">
        <f t="shared" si="126"/>
        <v>0</v>
      </c>
      <c r="AR14" s="139" t="str">
        <f t="shared" si="127"/>
        <v>-</v>
      </c>
      <c r="AS14" s="139">
        <f t="shared" si="128"/>
        <v>6</v>
      </c>
      <c r="AT14" s="139">
        <f t="shared" si="129"/>
        <v>4</v>
      </c>
      <c r="AU14" s="158">
        <f t="shared" si="130"/>
        <v>0</v>
      </c>
      <c r="AV14" s="29">
        <f t="shared" si="131"/>
        <v>1</v>
      </c>
      <c r="AW14" s="61">
        <f t="shared" si="132"/>
        <v>6</v>
      </c>
      <c r="AX14" s="61">
        <f t="shared" si="133"/>
        <v>0</v>
      </c>
      <c r="AY14" s="30">
        <f t="shared" si="134"/>
        <v>217.93</v>
      </c>
      <c r="AZ14" s="82"/>
      <c r="BA14" s="82">
        <f>MIN(D14,I14,Q14,Y14,AG14,AO14)</f>
        <v>0</v>
      </c>
      <c r="BB14" s="82">
        <v>0</v>
      </c>
      <c r="BC14" s="68">
        <v>0</v>
      </c>
      <c r="BD14" s="31">
        <f t="shared" si="135"/>
        <v>6</v>
      </c>
      <c r="BE14" s="62">
        <f t="shared" si="136"/>
        <v>0</v>
      </c>
      <c r="BF14" s="62">
        <f t="shared" si="137"/>
        <v>217.93</v>
      </c>
      <c r="BG14" s="175">
        <f t="shared" si="138"/>
        <v>4</v>
      </c>
      <c r="BH14" s="172">
        <f t="shared" si="139"/>
        <v>0</v>
      </c>
    </row>
    <row r="15" spans="2:60" s="14" customFormat="1" x14ac:dyDescent="0.25">
      <c r="B15" s="33" t="s">
        <v>27</v>
      </c>
      <c r="C15" s="108">
        <f t="shared" si="0"/>
        <v>221.47</v>
      </c>
      <c r="D15" s="106">
        <f t="shared" si="1"/>
        <v>8</v>
      </c>
      <c r="E15" s="60">
        <f t="shared" si="2"/>
        <v>0</v>
      </c>
      <c r="F15" s="60">
        <f t="shared" si="104"/>
        <v>8</v>
      </c>
      <c r="G15" s="111">
        <f t="shared" si="105"/>
        <v>2</v>
      </c>
      <c r="H15" s="112">
        <f t="shared" si="4"/>
        <v>222.11</v>
      </c>
      <c r="I15" s="103">
        <f t="shared" si="5"/>
        <v>11</v>
      </c>
      <c r="J15" s="72">
        <f t="shared" si="6"/>
        <v>1</v>
      </c>
      <c r="K15" s="72">
        <f t="shared" si="106"/>
        <v>12</v>
      </c>
      <c r="L15" s="72">
        <f t="shared" si="107"/>
        <v>1</v>
      </c>
      <c r="M15" s="72">
        <f t="shared" si="108"/>
        <v>20</v>
      </c>
      <c r="N15" s="72">
        <f t="shared" si="109"/>
        <v>1</v>
      </c>
      <c r="O15" s="120">
        <f t="shared" si="110"/>
        <v>1</v>
      </c>
      <c r="P15" s="125">
        <f t="shared" si="8"/>
        <v>0</v>
      </c>
      <c r="Q15" s="123">
        <f t="shared" si="9"/>
        <v>0</v>
      </c>
      <c r="R15" s="74">
        <f t="shared" si="10"/>
        <v>0</v>
      </c>
      <c r="S15" s="117">
        <f t="shared" si="111"/>
        <v>0</v>
      </c>
      <c r="T15" s="117" t="str">
        <f t="shared" si="112"/>
        <v>-</v>
      </c>
      <c r="U15" s="117">
        <f t="shared" si="113"/>
        <v>20</v>
      </c>
      <c r="V15" s="117">
        <f t="shared" si="114"/>
        <v>1</v>
      </c>
      <c r="W15" s="131">
        <f t="shared" si="115"/>
        <v>0</v>
      </c>
      <c r="X15" s="133">
        <f t="shared" si="12"/>
        <v>0</v>
      </c>
      <c r="Y15" s="128">
        <f t="shared" si="13"/>
        <v>0</v>
      </c>
      <c r="Z15" s="76">
        <f t="shared" si="14"/>
        <v>0</v>
      </c>
      <c r="AA15" s="128">
        <f t="shared" si="116"/>
        <v>0</v>
      </c>
      <c r="AB15" s="128" t="str">
        <f t="shared" si="117"/>
        <v>-</v>
      </c>
      <c r="AC15" s="128">
        <f t="shared" si="118"/>
        <v>20</v>
      </c>
      <c r="AD15" s="128">
        <f t="shared" si="119"/>
        <v>1</v>
      </c>
      <c r="AE15" s="142">
        <f t="shared" si="120"/>
        <v>0</v>
      </c>
      <c r="AF15" s="147">
        <f t="shared" si="16"/>
        <v>0</v>
      </c>
      <c r="AG15" s="145">
        <f t="shared" si="17"/>
        <v>0</v>
      </c>
      <c r="AH15" s="78">
        <f t="shared" si="18"/>
        <v>0</v>
      </c>
      <c r="AI15" s="136">
        <f t="shared" si="121"/>
        <v>0</v>
      </c>
      <c r="AJ15" s="136" t="str">
        <f t="shared" si="122"/>
        <v>-</v>
      </c>
      <c r="AK15" s="136">
        <f t="shared" si="123"/>
        <v>20</v>
      </c>
      <c r="AL15" s="136">
        <f t="shared" si="124"/>
        <v>1</v>
      </c>
      <c r="AM15" s="154">
        <f t="shared" si="125"/>
        <v>0</v>
      </c>
      <c r="AN15" s="152">
        <f t="shared" si="20"/>
        <v>0</v>
      </c>
      <c r="AO15" s="150">
        <f t="shared" si="21"/>
        <v>0</v>
      </c>
      <c r="AP15" s="80">
        <f t="shared" si="22"/>
        <v>0</v>
      </c>
      <c r="AQ15" s="139">
        <f t="shared" si="126"/>
        <v>0</v>
      </c>
      <c r="AR15" s="139" t="str">
        <f t="shared" si="127"/>
        <v>-</v>
      </c>
      <c r="AS15" s="139">
        <f t="shared" si="128"/>
        <v>20</v>
      </c>
      <c r="AT15" s="139">
        <f t="shared" si="129"/>
        <v>1</v>
      </c>
      <c r="AU15" s="158">
        <f t="shared" si="130"/>
        <v>0</v>
      </c>
      <c r="AV15" s="29">
        <f t="shared" si="131"/>
        <v>2</v>
      </c>
      <c r="AW15" s="61">
        <f t="shared" si="132"/>
        <v>19</v>
      </c>
      <c r="AX15" s="61">
        <f t="shared" si="133"/>
        <v>1</v>
      </c>
      <c r="AY15" s="30">
        <f t="shared" si="134"/>
        <v>443.58000000000004</v>
      </c>
      <c r="AZ15" s="82"/>
      <c r="BA15" s="82">
        <v>0</v>
      </c>
      <c r="BB15" s="82">
        <v>0</v>
      </c>
      <c r="BC15" s="68">
        <v>0</v>
      </c>
      <c r="BD15" s="31">
        <f t="shared" si="135"/>
        <v>19</v>
      </c>
      <c r="BE15" s="62">
        <f t="shared" si="136"/>
        <v>1</v>
      </c>
      <c r="BF15" s="62">
        <f t="shared" si="137"/>
        <v>443.58000000000004</v>
      </c>
      <c r="BG15" s="175">
        <f t="shared" si="138"/>
        <v>1</v>
      </c>
      <c r="BH15" s="172">
        <f t="shared" si="139"/>
        <v>0</v>
      </c>
    </row>
    <row r="16" spans="2:60" x14ac:dyDescent="0.25">
      <c r="B16" s="33" t="s">
        <v>30</v>
      </c>
      <c r="C16" s="108">
        <f t="shared" si="0"/>
        <v>207.4</v>
      </c>
      <c r="D16" s="106">
        <f t="shared" si="1"/>
        <v>4</v>
      </c>
      <c r="E16" s="60">
        <f t="shared" si="2"/>
        <v>0</v>
      </c>
      <c r="F16" s="60">
        <f t="shared" si="104"/>
        <v>4</v>
      </c>
      <c r="G16" s="111">
        <f t="shared" si="105"/>
        <v>5</v>
      </c>
      <c r="H16" s="112">
        <f t="shared" si="4"/>
        <v>210.21</v>
      </c>
      <c r="I16" s="103">
        <f t="shared" si="5"/>
        <v>6</v>
      </c>
      <c r="J16" s="72">
        <f t="shared" si="6"/>
        <v>0</v>
      </c>
      <c r="K16" s="72">
        <f t="shared" si="106"/>
        <v>6</v>
      </c>
      <c r="L16" s="72">
        <f t="shared" si="107"/>
        <v>3</v>
      </c>
      <c r="M16" s="72">
        <f t="shared" si="108"/>
        <v>10</v>
      </c>
      <c r="N16" s="72">
        <f t="shared" si="109"/>
        <v>3</v>
      </c>
      <c r="O16" s="120">
        <f t="shared" si="110"/>
        <v>2</v>
      </c>
      <c r="P16" s="125">
        <f t="shared" si="8"/>
        <v>0</v>
      </c>
      <c r="Q16" s="123">
        <f t="shared" si="9"/>
        <v>0</v>
      </c>
      <c r="R16" s="74">
        <f t="shared" si="10"/>
        <v>0</v>
      </c>
      <c r="S16" s="117">
        <f t="shared" si="111"/>
        <v>0</v>
      </c>
      <c r="T16" s="117" t="str">
        <f t="shared" si="112"/>
        <v>-</v>
      </c>
      <c r="U16" s="117">
        <f t="shared" si="113"/>
        <v>10</v>
      </c>
      <c r="V16" s="117">
        <f t="shared" si="114"/>
        <v>3</v>
      </c>
      <c r="W16" s="131">
        <f t="shared" si="115"/>
        <v>0</v>
      </c>
      <c r="X16" s="133">
        <f t="shared" si="12"/>
        <v>0</v>
      </c>
      <c r="Y16" s="128">
        <f t="shared" si="13"/>
        <v>0</v>
      </c>
      <c r="Z16" s="76">
        <f t="shared" si="14"/>
        <v>0</v>
      </c>
      <c r="AA16" s="128">
        <f t="shared" si="116"/>
        <v>0</v>
      </c>
      <c r="AB16" s="128" t="str">
        <f t="shared" si="117"/>
        <v>-</v>
      </c>
      <c r="AC16" s="128">
        <f t="shared" si="118"/>
        <v>10</v>
      </c>
      <c r="AD16" s="128">
        <f t="shared" si="119"/>
        <v>3</v>
      </c>
      <c r="AE16" s="142">
        <f t="shared" si="120"/>
        <v>0</v>
      </c>
      <c r="AF16" s="147">
        <f t="shared" si="16"/>
        <v>0</v>
      </c>
      <c r="AG16" s="145">
        <f t="shared" si="17"/>
        <v>0</v>
      </c>
      <c r="AH16" s="78">
        <f t="shared" si="18"/>
        <v>0</v>
      </c>
      <c r="AI16" s="136">
        <f t="shared" si="121"/>
        <v>0</v>
      </c>
      <c r="AJ16" s="136" t="str">
        <f t="shared" si="122"/>
        <v>-</v>
      </c>
      <c r="AK16" s="136">
        <f t="shared" si="123"/>
        <v>10</v>
      </c>
      <c r="AL16" s="136">
        <f t="shared" si="124"/>
        <v>3</v>
      </c>
      <c r="AM16" s="154">
        <f t="shared" si="125"/>
        <v>0</v>
      </c>
      <c r="AN16" s="152">
        <f t="shared" si="20"/>
        <v>0</v>
      </c>
      <c r="AO16" s="150">
        <f t="shared" si="21"/>
        <v>0</v>
      </c>
      <c r="AP16" s="80">
        <f t="shared" si="22"/>
        <v>0</v>
      </c>
      <c r="AQ16" s="139">
        <f t="shared" si="126"/>
        <v>0</v>
      </c>
      <c r="AR16" s="139" t="str">
        <f t="shared" si="127"/>
        <v>-</v>
      </c>
      <c r="AS16" s="139">
        <f t="shared" si="128"/>
        <v>10</v>
      </c>
      <c r="AT16" s="139">
        <f t="shared" si="129"/>
        <v>3</v>
      </c>
      <c r="AU16" s="158">
        <f t="shared" si="130"/>
        <v>0</v>
      </c>
      <c r="AV16" s="29">
        <f t="shared" si="131"/>
        <v>2</v>
      </c>
      <c r="AW16" s="61">
        <f t="shared" si="132"/>
        <v>10</v>
      </c>
      <c r="AX16" s="61">
        <f t="shared" si="133"/>
        <v>0</v>
      </c>
      <c r="AY16" s="30">
        <f t="shared" si="134"/>
        <v>417.61</v>
      </c>
      <c r="AZ16" s="82"/>
      <c r="BA16" s="82">
        <v>0</v>
      </c>
      <c r="BB16" s="82">
        <v>0</v>
      </c>
      <c r="BC16" s="68">
        <v>0</v>
      </c>
      <c r="BD16" s="31">
        <f t="shared" si="135"/>
        <v>10</v>
      </c>
      <c r="BE16" s="62">
        <f t="shared" si="136"/>
        <v>0</v>
      </c>
      <c r="BF16" s="62">
        <f t="shared" si="137"/>
        <v>417.61</v>
      </c>
      <c r="BG16" s="175">
        <f t="shared" si="138"/>
        <v>3</v>
      </c>
      <c r="BH16" s="172">
        <f t="shared" si="139"/>
        <v>0</v>
      </c>
    </row>
    <row r="17" spans="2:60" x14ac:dyDescent="0.25">
      <c r="B17" s="33"/>
      <c r="C17" s="108">
        <f t="shared" si="0"/>
        <v>0</v>
      </c>
      <c r="D17" s="106">
        <f t="shared" si="1"/>
        <v>0</v>
      </c>
      <c r="E17" s="60">
        <f t="shared" si="2"/>
        <v>0</v>
      </c>
      <c r="F17" s="60">
        <f t="shared" ref="F17" si="140">SUM(D17:E17)</f>
        <v>0</v>
      </c>
      <c r="G17" s="111">
        <f t="shared" ref="G17" si="141">IF(C17&gt;0,RANK(F17,F$4:F$19),0)</f>
        <v>0</v>
      </c>
      <c r="H17" s="112">
        <f t="shared" si="4"/>
        <v>0</v>
      </c>
      <c r="I17" s="103">
        <f t="shared" si="5"/>
        <v>0</v>
      </c>
      <c r="J17" s="72">
        <f t="shared" si="6"/>
        <v>0</v>
      </c>
      <c r="K17" s="72">
        <f t="shared" ref="K17" si="142">SUM(I17:J17)</f>
        <v>0</v>
      </c>
      <c r="L17" s="72" t="str">
        <f t="shared" ref="L17" si="143">IF(H17&gt;0,RANK(K17,K$4:K$19),"-")</f>
        <v>-</v>
      </c>
      <c r="M17" s="72">
        <f t="shared" ref="M17" si="144">F17+K17</f>
        <v>0</v>
      </c>
      <c r="N17" s="72">
        <f t="shared" ref="N17" si="145">RANK(M17,M$4:M$19)</f>
        <v>11</v>
      </c>
      <c r="O17" s="120">
        <f t="shared" ref="O17" si="146">IF(G17=0,0,G17-N17)</f>
        <v>0</v>
      </c>
      <c r="P17" s="125">
        <f t="shared" si="8"/>
        <v>0</v>
      </c>
      <c r="Q17" s="123">
        <f t="shared" si="9"/>
        <v>0</v>
      </c>
      <c r="R17" s="74">
        <f t="shared" si="10"/>
        <v>0</v>
      </c>
      <c r="S17" s="117">
        <f t="shared" ref="S17" si="147">SUM(Q17:R17)</f>
        <v>0</v>
      </c>
      <c r="T17" s="117" t="str">
        <f t="shared" ref="T17" si="148">IF(P17&gt;0,RANK(S17,S$4:S$19),"-")</f>
        <v>-</v>
      </c>
      <c r="U17" s="117">
        <f t="shared" ref="U17" si="149">M17+S17</f>
        <v>0</v>
      </c>
      <c r="V17" s="117">
        <f t="shared" ref="V17" si="150">RANK(U17,U$4:U$19)</f>
        <v>11</v>
      </c>
      <c r="W17" s="131">
        <f t="shared" ref="W17" si="151">IF(N17=0,0,N17-V17)</f>
        <v>0</v>
      </c>
      <c r="X17" s="133">
        <f t="shared" si="12"/>
        <v>0</v>
      </c>
      <c r="Y17" s="128">
        <f t="shared" si="13"/>
        <v>0</v>
      </c>
      <c r="Z17" s="76">
        <f t="shared" si="14"/>
        <v>0</v>
      </c>
      <c r="AA17" s="128">
        <f t="shared" ref="AA17" si="152">SUM(Y17:Z17)</f>
        <v>0</v>
      </c>
      <c r="AB17" s="128" t="str">
        <f t="shared" ref="AB17" si="153">IF(X17&gt;0,RANK(AA17,AA$4:AA$19),"-")</f>
        <v>-</v>
      </c>
      <c r="AC17" s="128">
        <f t="shared" ref="AC17" si="154">U17+AA17</f>
        <v>0</v>
      </c>
      <c r="AD17" s="128">
        <f t="shared" ref="AD17" si="155">RANK(AC17,AC$4:AC$19)</f>
        <v>11</v>
      </c>
      <c r="AE17" s="142">
        <f t="shared" ref="AE17" si="156">IF(V17=0,0,V17-AD17)</f>
        <v>0</v>
      </c>
      <c r="AF17" s="147">
        <f t="shared" si="16"/>
        <v>0</v>
      </c>
      <c r="AG17" s="145">
        <f t="shared" si="17"/>
        <v>0</v>
      </c>
      <c r="AH17" s="78">
        <f t="shared" si="18"/>
        <v>0</v>
      </c>
      <c r="AI17" s="136">
        <f t="shared" ref="AI17" si="157">SUM(AG17:AH17)</f>
        <v>0</v>
      </c>
      <c r="AJ17" s="136" t="str">
        <f t="shared" ref="AJ17" si="158">IF(AF17&gt;0,RANK(AI17,AI$4:AI$19),"-")</f>
        <v>-</v>
      </c>
      <c r="AK17" s="136">
        <f t="shared" ref="AK17" si="159">AC17+AI17</f>
        <v>0</v>
      </c>
      <c r="AL17" s="136">
        <f t="shared" ref="AL17" si="160">RANK(AK17,AK$4:AK$19)</f>
        <v>11</v>
      </c>
      <c r="AM17" s="154">
        <f t="shared" ref="AM17" si="161">IF(AD17=0,0,AD17-AL17)</f>
        <v>0</v>
      </c>
      <c r="AN17" s="152">
        <f t="shared" si="20"/>
        <v>0</v>
      </c>
      <c r="AO17" s="150">
        <f t="shared" si="21"/>
        <v>0</v>
      </c>
      <c r="AP17" s="80">
        <f t="shared" si="22"/>
        <v>0</v>
      </c>
      <c r="AQ17" s="139">
        <f t="shared" ref="AQ17" si="162">SUM(AO17:AP17)</f>
        <v>0</v>
      </c>
      <c r="AR17" s="139" t="str">
        <f t="shared" ref="AR17" si="163">IF(AN17&gt;0,RANK(AQ17,AQ$4:AQ$19),"-")</f>
        <v>-</v>
      </c>
      <c r="AS17" s="139">
        <f t="shared" ref="AS17" si="164">AK17+AQ17</f>
        <v>0</v>
      </c>
      <c r="AT17" s="139">
        <f t="shared" ref="AT17" si="165">RANK(AS17,AS$4:AS$19)</f>
        <v>11</v>
      </c>
      <c r="AU17" s="158">
        <f t="shared" ref="AU17" si="166">IF(AL17=0,0,AL17-AT17)</f>
        <v>0</v>
      </c>
      <c r="AV17" s="29">
        <f t="shared" ref="AV17" si="167">COUNTIF(C17,"&gt;0")+COUNTIF(H17,"&gt;0")+COUNTIF(P17,"&gt;0")+COUNTIF(X17,"&gt;0")+COUNTIF(AF17,"&gt;0")+COUNTIF(AN17,"&gt;0")</f>
        <v>0</v>
      </c>
      <c r="AW17" s="61">
        <f t="shared" ref="AW17" si="168">D17+I17+Q17+Y17+AG17+AO17</f>
        <v>0</v>
      </c>
      <c r="AX17" s="61">
        <f t="shared" ref="AX17" si="169">E17+J17+R17+Z17+AH17+AP17</f>
        <v>0</v>
      </c>
      <c r="AY17" s="30">
        <f t="shared" ref="AY17" si="170">C17+H17+P17+X17+AF17+AN17</f>
        <v>0</v>
      </c>
      <c r="AZ17" s="82"/>
      <c r="BA17" s="82">
        <v>0</v>
      </c>
      <c r="BB17" s="82">
        <v>0</v>
      </c>
      <c r="BC17" s="68">
        <v>0</v>
      </c>
      <c r="BD17" s="31">
        <f t="shared" ref="BD17" si="171">D17+I17+Q17+Y17+AG17+AO17+-BA17</f>
        <v>0</v>
      </c>
      <c r="BE17" s="62">
        <f t="shared" ref="BE17" si="172">E17+J17+R17+Z17+AH17+AP17-BB17</f>
        <v>0</v>
      </c>
      <c r="BF17" s="62">
        <f t="shared" ref="BF17" si="173">C17+H17+P17+X17+AF17+AN17-BC17</f>
        <v>0</v>
      </c>
      <c r="BG17" s="175">
        <f t="shared" ref="BG17" si="174">RANK(BD17,$BD$4:$BD$19)</f>
        <v>11</v>
      </c>
      <c r="BH17" s="172">
        <f t="shared" ref="BH17" si="175">IF(AT17=0,0,AT17-BG17)</f>
        <v>0</v>
      </c>
    </row>
    <row r="18" spans="2:60" x14ac:dyDescent="0.25">
      <c r="B18" s="33"/>
      <c r="C18" s="108">
        <f t="shared" si="0"/>
        <v>0</v>
      </c>
      <c r="D18" s="106">
        <f t="shared" si="1"/>
        <v>0</v>
      </c>
      <c r="E18" s="60">
        <f t="shared" si="2"/>
        <v>0</v>
      </c>
      <c r="F18" s="60">
        <f t="shared" si="3"/>
        <v>0</v>
      </c>
      <c r="G18" s="111">
        <f>IF(C18&gt;0,RANK(F18,F$4:F$19),0)</f>
        <v>0</v>
      </c>
      <c r="H18" s="112">
        <f t="shared" si="4"/>
        <v>0</v>
      </c>
      <c r="I18" s="103">
        <f t="shared" si="5"/>
        <v>0</v>
      </c>
      <c r="J18" s="72">
        <f t="shared" si="6"/>
        <v>0</v>
      </c>
      <c r="K18" s="72">
        <f t="shared" si="7"/>
        <v>0</v>
      </c>
      <c r="L18" s="72" t="str">
        <f>IF(H18&gt;0,RANK(K18,K$4:K$19),"-")</f>
        <v>-</v>
      </c>
      <c r="M18" s="72">
        <f t="shared" si="83"/>
        <v>0</v>
      </c>
      <c r="N18" s="72">
        <f>RANK(M18,M$4:M$19)</f>
        <v>11</v>
      </c>
      <c r="O18" s="120">
        <f t="shared" si="85"/>
        <v>0</v>
      </c>
      <c r="P18" s="125">
        <f t="shared" si="8"/>
        <v>0</v>
      </c>
      <c r="Q18" s="123">
        <f t="shared" si="9"/>
        <v>0</v>
      </c>
      <c r="R18" s="74">
        <f t="shared" si="10"/>
        <v>0</v>
      </c>
      <c r="S18" s="117">
        <f t="shared" si="11"/>
        <v>0</v>
      </c>
      <c r="T18" s="117" t="str">
        <f>IF(P18&gt;0,RANK(S18,S$4:S$19),"-")</f>
        <v>-</v>
      </c>
      <c r="U18" s="117">
        <f t="shared" si="87"/>
        <v>0</v>
      </c>
      <c r="V18" s="117">
        <f>RANK(U18,U$4:U$19)</f>
        <v>11</v>
      </c>
      <c r="W18" s="131">
        <f t="shared" si="89"/>
        <v>0</v>
      </c>
      <c r="X18" s="133">
        <f t="shared" si="12"/>
        <v>0</v>
      </c>
      <c r="Y18" s="128">
        <f t="shared" si="13"/>
        <v>0</v>
      </c>
      <c r="Z18" s="76">
        <f t="shared" si="14"/>
        <v>0</v>
      </c>
      <c r="AA18" s="128">
        <f t="shared" si="15"/>
        <v>0</v>
      </c>
      <c r="AB18" s="128" t="str">
        <f>IF(X18&gt;0,RANK(AA18,AA$4:AA$19),"-")</f>
        <v>-</v>
      </c>
      <c r="AC18" s="128">
        <f t="shared" si="91"/>
        <v>0</v>
      </c>
      <c r="AD18" s="128">
        <f>RANK(AC18,AC$4:AC$19)</f>
        <v>11</v>
      </c>
      <c r="AE18" s="142">
        <f t="shared" si="93"/>
        <v>0</v>
      </c>
      <c r="AF18" s="147">
        <f t="shared" si="16"/>
        <v>0</v>
      </c>
      <c r="AG18" s="145">
        <f t="shared" si="17"/>
        <v>0</v>
      </c>
      <c r="AH18" s="78">
        <f t="shared" si="18"/>
        <v>0</v>
      </c>
      <c r="AI18" s="136">
        <f t="shared" si="19"/>
        <v>0</v>
      </c>
      <c r="AJ18" s="136" t="str">
        <f>IF(AF18&gt;0,RANK(AI18,AI$4:AI$19),"-")</f>
        <v>-</v>
      </c>
      <c r="AK18" s="136">
        <f t="shared" si="95"/>
        <v>0</v>
      </c>
      <c r="AL18" s="136">
        <f>RANK(AK18,AK$4:AK$19)</f>
        <v>11</v>
      </c>
      <c r="AM18" s="154">
        <f t="shared" si="97"/>
        <v>0</v>
      </c>
      <c r="AN18" s="152">
        <f t="shared" si="20"/>
        <v>0</v>
      </c>
      <c r="AO18" s="150">
        <f t="shared" si="21"/>
        <v>0</v>
      </c>
      <c r="AP18" s="80">
        <f t="shared" si="22"/>
        <v>0</v>
      </c>
      <c r="AQ18" s="139">
        <f t="shared" si="23"/>
        <v>0</v>
      </c>
      <c r="AR18" s="139" t="str">
        <f>IF(AN18&gt;0,RANK(AQ18,AQ$4:AQ$19),"-")</f>
        <v>-</v>
      </c>
      <c r="AS18" s="139">
        <f t="shared" si="99"/>
        <v>0</v>
      </c>
      <c r="AT18" s="139">
        <f>RANK(AS18,AS$4:AS$19)</f>
        <v>11</v>
      </c>
      <c r="AU18" s="158">
        <f t="shared" si="101"/>
        <v>0</v>
      </c>
      <c r="AV18" s="29">
        <f t="shared" si="24"/>
        <v>0</v>
      </c>
      <c r="AW18" s="61">
        <f t="shared" si="25"/>
        <v>0</v>
      </c>
      <c r="AX18" s="61">
        <f t="shared" si="26"/>
        <v>0</v>
      </c>
      <c r="AY18" s="30">
        <f t="shared" si="27"/>
        <v>0</v>
      </c>
      <c r="AZ18" s="82"/>
      <c r="BA18" s="82">
        <v>0</v>
      </c>
      <c r="BB18" s="82">
        <v>0</v>
      </c>
      <c r="BC18" s="68">
        <v>0</v>
      </c>
      <c r="BD18" s="31">
        <f t="shared" si="28"/>
        <v>0</v>
      </c>
      <c r="BE18" s="62">
        <f t="shared" si="29"/>
        <v>0</v>
      </c>
      <c r="BF18" s="62">
        <f t="shared" si="30"/>
        <v>0</v>
      </c>
      <c r="BG18" s="175">
        <f>RANK(BD18,$BD$4:$BD$19)</f>
        <v>11</v>
      </c>
      <c r="BH18" s="172">
        <f t="shared" si="103"/>
        <v>0</v>
      </c>
    </row>
    <row r="19" spans="2:60" ht="16.5" thickBot="1" x14ac:dyDescent="0.3">
      <c r="B19" s="34"/>
      <c r="C19" s="109">
        <f t="shared" si="0"/>
        <v>0</v>
      </c>
      <c r="D19" s="107">
        <f t="shared" si="1"/>
        <v>0</v>
      </c>
      <c r="E19" s="71">
        <f t="shared" si="2"/>
        <v>0</v>
      </c>
      <c r="F19" s="71">
        <f t="shared" si="3"/>
        <v>0</v>
      </c>
      <c r="G19" s="71">
        <f>IF(C19&gt;0,RANK(F19,F$4:F$19),0)</f>
        <v>0</v>
      </c>
      <c r="H19" s="113">
        <f t="shared" si="4"/>
        <v>0</v>
      </c>
      <c r="I19" s="104">
        <f t="shared" si="5"/>
        <v>0</v>
      </c>
      <c r="J19" s="73">
        <f t="shared" si="6"/>
        <v>0</v>
      </c>
      <c r="K19" s="73">
        <f t="shared" si="7"/>
        <v>0</v>
      </c>
      <c r="L19" s="73" t="str">
        <f>IF(H19&gt;0,RANK(K19,K$4:K$19),"-")</f>
        <v>-</v>
      </c>
      <c r="M19" s="73">
        <f t="shared" si="83"/>
        <v>0</v>
      </c>
      <c r="N19" s="73">
        <f>RANK(M19,M$4:M$19)</f>
        <v>11</v>
      </c>
      <c r="O19" s="121">
        <f t="shared" si="85"/>
        <v>0</v>
      </c>
      <c r="P19" s="126">
        <f t="shared" si="8"/>
        <v>0</v>
      </c>
      <c r="Q19" s="124">
        <f t="shared" si="9"/>
        <v>0</v>
      </c>
      <c r="R19" s="75">
        <f t="shared" si="10"/>
        <v>0</v>
      </c>
      <c r="S19" s="118">
        <f t="shared" si="11"/>
        <v>0</v>
      </c>
      <c r="T19" s="118" t="str">
        <f>IF(P19&gt;0,RANK(S19,S$4:S$19),"-")</f>
        <v>-</v>
      </c>
      <c r="U19" s="118">
        <f t="shared" si="87"/>
        <v>0</v>
      </c>
      <c r="V19" s="118">
        <f>RANK(U19,U$4:U$19)</f>
        <v>11</v>
      </c>
      <c r="W19" s="132">
        <f t="shared" si="89"/>
        <v>0</v>
      </c>
      <c r="X19" s="134">
        <f t="shared" si="12"/>
        <v>0</v>
      </c>
      <c r="Y19" s="129">
        <f t="shared" si="13"/>
        <v>0</v>
      </c>
      <c r="Z19" s="77">
        <f t="shared" si="14"/>
        <v>0</v>
      </c>
      <c r="AA19" s="129">
        <f t="shared" si="15"/>
        <v>0</v>
      </c>
      <c r="AB19" s="129" t="str">
        <f>IF(X19&gt;0,RANK(AA19,AA$4:AA$19),"-")</f>
        <v>-</v>
      </c>
      <c r="AC19" s="129">
        <f t="shared" si="91"/>
        <v>0</v>
      </c>
      <c r="AD19" s="129">
        <f>RANK(AC19,AC$4:AC$19)</f>
        <v>11</v>
      </c>
      <c r="AE19" s="143">
        <f t="shared" si="93"/>
        <v>0</v>
      </c>
      <c r="AF19" s="148">
        <f t="shared" si="16"/>
        <v>0</v>
      </c>
      <c r="AG19" s="146">
        <f t="shared" si="17"/>
        <v>0</v>
      </c>
      <c r="AH19" s="79">
        <f t="shared" si="18"/>
        <v>0</v>
      </c>
      <c r="AI19" s="137">
        <f t="shared" si="19"/>
        <v>0</v>
      </c>
      <c r="AJ19" s="137" t="str">
        <f>IF(AF19&gt;0,RANK(AI19,AI$4:AI$19),"-")</f>
        <v>-</v>
      </c>
      <c r="AK19" s="137">
        <f t="shared" si="95"/>
        <v>0</v>
      </c>
      <c r="AL19" s="137">
        <f>RANK(AK19,AK$4:AK$19)</f>
        <v>11</v>
      </c>
      <c r="AM19" s="155">
        <f t="shared" si="97"/>
        <v>0</v>
      </c>
      <c r="AN19" s="153">
        <f t="shared" si="20"/>
        <v>0</v>
      </c>
      <c r="AO19" s="151">
        <f t="shared" si="21"/>
        <v>0</v>
      </c>
      <c r="AP19" s="81">
        <f t="shared" si="22"/>
        <v>0</v>
      </c>
      <c r="AQ19" s="140">
        <f t="shared" si="23"/>
        <v>0</v>
      </c>
      <c r="AR19" s="140" t="str">
        <f>IF(AN19&gt;0,RANK(AQ19,AQ$4:AQ$19),"-")</f>
        <v>-</v>
      </c>
      <c r="AS19" s="140">
        <f t="shared" si="99"/>
        <v>0</v>
      </c>
      <c r="AT19" s="140">
        <f>RANK(AS19,AS$4:AS$19)</f>
        <v>11</v>
      </c>
      <c r="AU19" s="159">
        <f t="shared" si="101"/>
        <v>0</v>
      </c>
      <c r="AV19" s="84">
        <f t="shared" si="24"/>
        <v>0</v>
      </c>
      <c r="AW19" s="70">
        <f t="shared" si="25"/>
        <v>0</v>
      </c>
      <c r="AX19" s="70">
        <f t="shared" si="26"/>
        <v>0</v>
      </c>
      <c r="AY19" s="35">
        <f t="shared" si="27"/>
        <v>0</v>
      </c>
      <c r="AZ19" s="83"/>
      <c r="BA19" s="83">
        <v>0</v>
      </c>
      <c r="BB19" s="83">
        <v>0</v>
      </c>
      <c r="BC19" s="69">
        <v>0</v>
      </c>
      <c r="BD19" s="36">
        <f t="shared" si="28"/>
        <v>0</v>
      </c>
      <c r="BE19" s="63">
        <f t="shared" si="29"/>
        <v>0</v>
      </c>
      <c r="BF19" s="63">
        <f t="shared" si="30"/>
        <v>0</v>
      </c>
      <c r="BG19" s="176">
        <f>RANK(BD19,$BD$4:$BD$19)</f>
        <v>11</v>
      </c>
      <c r="BH19" s="173">
        <f t="shared" si="103"/>
        <v>0</v>
      </c>
    </row>
    <row r="21" spans="2:60" x14ac:dyDescent="0.25">
      <c r="D21" s="114"/>
    </row>
    <row r="22" spans="2:60" x14ac:dyDescent="0.25">
      <c r="B22" s="91" t="s">
        <v>44</v>
      </c>
      <c r="C22" s="160" t="s">
        <v>63</v>
      </c>
      <c r="D22" s="161"/>
    </row>
    <row r="23" spans="2:60" x14ac:dyDescent="0.25">
      <c r="B23" s="91" t="s">
        <v>17</v>
      </c>
      <c r="C23" s="162">
        <f>COUNT('Round 1'!B4,'Round 2'!B4,'Round 3'!B4,'Round 4'!B4,'Round 5'!B4,'Round 6'!B4)</f>
        <v>2</v>
      </c>
      <c r="D23" s="115"/>
    </row>
    <row r="24" spans="2:60" x14ac:dyDescent="0.25">
      <c r="B24" s="233" t="s">
        <v>39</v>
      </c>
      <c r="C24" s="234"/>
      <c r="D24" s="115"/>
    </row>
    <row r="25" spans="2:60" x14ac:dyDescent="0.25">
      <c r="B25" s="94" t="s">
        <v>0</v>
      </c>
      <c r="C25" s="95" t="s">
        <v>3</v>
      </c>
      <c r="D25" s="115"/>
    </row>
    <row r="26" spans="2:60" x14ac:dyDescent="0.25">
      <c r="B26" s="95">
        <v>1</v>
      </c>
      <c r="C26" s="95">
        <v>10</v>
      </c>
      <c r="D26" s="115"/>
    </row>
    <row r="27" spans="2:60" x14ac:dyDescent="0.25">
      <c r="B27" s="95">
        <v>2</v>
      </c>
      <c r="C27" s="95">
        <v>8</v>
      </c>
      <c r="D27" s="115"/>
    </row>
    <row r="28" spans="2:60" x14ac:dyDescent="0.25">
      <c r="B28" s="95">
        <v>3</v>
      </c>
      <c r="C28" s="95">
        <v>6</v>
      </c>
      <c r="D28" s="115"/>
    </row>
    <row r="29" spans="2:60" x14ac:dyDescent="0.25">
      <c r="B29" s="95">
        <v>4</v>
      </c>
      <c r="C29" s="95">
        <v>5</v>
      </c>
      <c r="D29" s="115"/>
    </row>
    <row r="30" spans="2:60" x14ac:dyDescent="0.25">
      <c r="B30" s="95">
        <v>5</v>
      </c>
      <c r="C30" s="95">
        <v>4</v>
      </c>
      <c r="D30" s="115"/>
    </row>
    <row r="31" spans="2:60" x14ac:dyDescent="0.25">
      <c r="B31" s="95">
        <v>6</v>
      </c>
      <c r="C31" s="95">
        <v>3</v>
      </c>
      <c r="D31" s="115"/>
    </row>
    <row r="32" spans="2:60" x14ac:dyDescent="0.25">
      <c r="B32" s="95">
        <v>7</v>
      </c>
      <c r="C32" s="95">
        <v>2</v>
      </c>
    </row>
    <row r="33" spans="2:3" x14ac:dyDescent="0.25">
      <c r="B33" s="95">
        <v>8</v>
      </c>
      <c r="C33" s="95">
        <v>1</v>
      </c>
    </row>
    <row r="37" spans="2:3" x14ac:dyDescent="0.25">
      <c r="B37" s="193" t="s">
        <v>57</v>
      </c>
      <c r="C37" s="193"/>
    </row>
    <row r="38" spans="2:3" x14ac:dyDescent="0.25">
      <c r="B38" s="194" t="s">
        <v>58</v>
      </c>
      <c r="C38" s="196" t="str">
        <f>LEFT(B38,FIND(" ",B38,1)+1)&amp;"."</f>
        <v>Ary B.</v>
      </c>
    </row>
    <row r="39" spans="2:3" x14ac:dyDescent="0.25">
      <c r="B39" s="194" t="s">
        <v>55</v>
      </c>
      <c r="C39" s="196" t="str">
        <f t="shared" ref="C39:C57" si="176">LEFT(B39,FIND(" ",B39,1)+1)&amp;"."</f>
        <v>Austin C.</v>
      </c>
    </row>
    <row r="40" spans="2:3" x14ac:dyDescent="0.25">
      <c r="B40" s="194" t="s">
        <v>59</v>
      </c>
      <c r="C40" s="196" t="str">
        <f t="shared" si="176"/>
        <v>Bob L.</v>
      </c>
    </row>
    <row r="41" spans="2:3" x14ac:dyDescent="0.25">
      <c r="B41" s="194" t="s">
        <v>60</v>
      </c>
      <c r="C41" s="196" t="str">
        <f t="shared" si="176"/>
        <v>Brandon M.</v>
      </c>
    </row>
    <row r="42" spans="2:3" x14ac:dyDescent="0.25">
      <c r="B42" s="194" t="s">
        <v>61</v>
      </c>
      <c r="C42" s="196" t="str">
        <f t="shared" si="176"/>
        <v>Brett L.</v>
      </c>
    </row>
    <row r="43" spans="2:3" x14ac:dyDescent="0.25">
      <c r="B43" s="194" t="s">
        <v>53</v>
      </c>
      <c r="C43" s="196" t="str">
        <f t="shared" si="176"/>
        <v>Brian H.</v>
      </c>
    </row>
    <row r="44" spans="2:3" x14ac:dyDescent="0.25">
      <c r="B44" s="194" t="s">
        <v>62</v>
      </c>
      <c r="C44" s="196" t="str">
        <f t="shared" si="176"/>
        <v>Jim J.</v>
      </c>
    </row>
    <row r="45" spans="2:3" x14ac:dyDescent="0.25">
      <c r="B45" s="194" t="s">
        <v>54</v>
      </c>
      <c r="C45" s="196" t="str">
        <f t="shared" si="176"/>
        <v>Kevin F.</v>
      </c>
    </row>
    <row r="46" spans="2:3" x14ac:dyDescent="0.25">
      <c r="B46" s="194" t="s">
        <v>48</v>
      </c>
      <c r="C46" s="196" t="str">
        <f t="shared" si="176"/>
        <v>Marty M.</v>
      </c>
    </row>
    <row r="47" spans="2:3" x14ac:dyDescent="0.25">
      <c r="B47" s="195" t="s">
        <v>51</v>
      </c>
      <c r="C47" s="196" t="str">
        <f t="shared" si="176"/>
        <v>Roy M.</v>
      </c>
    </row>
    <row r="48" spans="2:3" x14ac:dyDescent="0.25">
      <c r="B48" s="195" t="s">
        <v>50</v>
      </c>
      <c r="C48" s="196" t="str">
        <f t="shared" si="176"/>
        <v>Russell M.</v>
      </c>
    </row>
    <row r="49" spans="2:3" x14ac:dyDescent="0.25">
      <c r="B49" s="195" t="s">
        <v>49</v>
      </c>
      <c r="C49" s="196" t="str">
        <f t="shared" si="176"/>
        <v>Shawn G.</v>
      </c>
    </row>
    <row r="50" spans="2:3" x14ac:dyDescent="0.25">
      <c r="B50" s="195" t="s">
        <v>52</v>
      </c>
      <c r="C50" s="196" t="str">
        <f t="shared" si="176"/>
        <v>Stephen B.</v>
      </c>
    </row>
    <row r="51" spans="2:3" x14ac:dyDescent="0.25">
      <c r="B51" s="195"/>
      <c r="C51" s="196" t="e">
        <f t="shared" si="176"/>
        <v>#VALUE!</v>
      </c>
    </row>
    <row r="52" spans="2:3" x14ac:dyDescent="0.25">
      <c r="B52" s="195"/>
      <c r="C52" s="196" t="e">
        <f t="shared" si="176"/>
        <v>#VALUE!</v>
      </c>
    </row>
    <row r="53" spans="2:3" x14ac:dyDescent="0.25">
      <c r="B53" s="195"/>
      <c r="C53" s="196" t="e">
        <f t="shared" si="176"/>
        <v>#VALUE!</v>
      </c>
    </row>
    <row r="54" spans="2:3" x14ac:dyDescent="0.25">
      <c r="B54" s="195"/>
      <c r="C54" s="196" t="e">
        <f t="shared" si="176"/>
        <v>#VALUE!</v>
      </c>
    </row>
    <row r="55" spans="2:3" x14ac:dyDescent="0.25">
      <c r="B55" s="195"/>
      <c r="C55" s="196" t="e">
        <f t="shared" si="176"/>
        <v>#VALUE!</v>
      </c>
    </row>
    <row r="56" spans="2:3" x14ac:dyDescent="0.25">
      <c r="B56" s="195"/>
      <c r="C56" s="196" t="e">
        <f t="shared" si="176"/>
        <v>#VALUE!</v>
      </c>
    </row>
    <row r="57" spans="2:3" x14ac:dyDescent="0.25">
      <c r="B57" s="195"/>
      <c r="C57" s="196" t="e">
        <f t="shared" si="176"/>
        <v>#VALUE!</v>
      </c>
    </row>
  </sheetData>
  <mergeCells count="11">
    <mergeCell ref="AZ2:BC2"/>
    <mergeCell ref="BD2:BH2"/>
    <mergeCell ref="B24:C24"/>
    <mergeCell ref="B2:B3"/>
    <mergeCell ref="AV2:AY2"/>
    <mergeCell ref="C2:G2"/>
    <mergeCell ref="P2:W2"/>
    <mergeCell ref="H2:O2"/>
    <mergeCell ref="X2:AE2"/>
    <mergeCell ref="AF2:AM2"/>
    <mergeCell ref="AN2:AU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Leader Board</vt:lpstr>
      <vt:lpstr>Round 1</vt:lpstr>
      <vt:lpstr>Round 2</vt:lpstr>
      <vt:lpstr>Round 3</vt:lpstr>
      <vt:lpstr>Round 4</vt:lpstr>
      <vt:lpstr>Round 5</vt:lpstr>
      <vt:lpstr>Round 6</vt:lpstr>
      <vt:lpstr>SumSheet</vt:lpstr>
      <vt:lpstr>Points</vt:lpstr>
      <vt:lpstr>Round1Results</vt:lpstr>
      <vt:lpstr>'Round 3'!Round2Results</vt:lpstr>
      <vt:lpstr>'Round 4'!Round2Results</vt:lpstr>
      <vt:lpstr>'Round 5'!Round2Results</vt:lpstr>
      <vt:lpstr>Round2Results</vt:lpstr>
      <vt:lpstr>Round3Results</vt:lpstr>
      <vt:lpstr>Round4Results</vt:lpstr>
      <vt:lpstr>Round5Results</vt:lpstr>
      <vt:lpstr>Round6Results</vt:lpstr>
      <vt:lpstr>RoundsRun</vt:lpstr>
      <vt:lpstr>SeriesName</vt:lpstr>
      <vt:lpstr>SeriesSummary</vt:lpstr>
      <vt:lpstr>ShortNames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</dc:creator>
  <cp:lastModifiedBy>Ary</cp:lastModifiedBy>
  <dcterms:created xsi:type="dcterms:W3CDTF">2012-07-09T12:14:01Z</dcterms:created>
  <dcterms:modified xsi:type="dcterms:W3CDTF">2012-11-01T20:29:13Z</dcterms:modified>
</cp:coreProperties>
</file>